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\Desktop\Dan's Files\Dividend Files\"/>
    </mc:Choice>
  </mc:AlternateContent>
  <bookViews>
    <workbookView xWindow="480" yWindow="2745" windowWidth="18720" windowHeight="5100" tabRatio="798" activeTab="6"/>
  </bookViews>
  <sheets>
    <sheet name="Port Wt" sheetId="13" r:id="rId1"/>
    <sheet name="Mthly" sheetId="17" r:id="rId2"/>
    <sheet name="Qtrly" sheetId="18" r:id="rId3"/>
    <sheet name="Yrly" sheetId="25" r:id="rId4"/>
    <sheet name="2015" sheetId="12" state="hidden" r:id="rId5"/>
    <sheet name="16" sheetId="19" r:id="rId6"/>
    <sheet name="17" sheetId="20" r:id="rId7"/>
    <sheet name="18" sheetId="21" r:id="rId8"/>
    <sheet name="19" sheetId="22" r:id="rId9"/>
    <sheet name="20" sheetId="23" r:id="rId10"/>
    <sheet name="21" sheetId="24" r:id="rId11"/>
    <sheet name="22" sheetId="26" r:id="rId12"/>
    <sheet name="23" sheetId="27" r:id="rId13"/>
    <sheet name="24" sheetId="28" r:id="rId14"/>
    <sheet name="25" sheetId="29" r:id="rId15"/>
    <sheet name="26" sheetId="30" r:id="rId16"/>
    <sheet name="27" sheetId="31" r:id="rId17"/>
    <sheet name="28" sheetId="32" r:id="rId18"/>
    <sheet name="29" sheetId="33" r:id="rId19"/>
    <sheet name="30" sheetId="34" r:id="rId20"/>
  </sheets>
  <calcPr calcId="171027"/>
</workbook>
</file>

<file path=xl/calcChain.xml><?xml version="1.0" encoding="utf-8"?>
<calcChain xmlns="http://schemas.openxmlformats.org/spreadsheetml/2006/main">
  <c r="U15" i="20" l="1"/>
  <c r="E3" i="18" l="1"/>
  <c r="E2" i="18"/>
  <c r="E4" i="18"/>
  <c r="E5" i="18"/>
  <c r="D18" i="22" l="1"/>
  <c r="E18" i="22"/>
  <c r="G18" i="22"/>
  <c r="H18" i="22"/>
  <c r="J18" i="22"/>
  <c r="K18" i="22"/>
  <c r="M18" i="22"/>
  <c r="N18" i="22"/>
  <c r="U16" i="34" l="1"/>
  <c r="U19" i="34" s="1"/>
  <c r="S16" i="34"/>
  <c r="W14" i="34"/>
  <c r="R14" i="34"/>
  <c r="T14" i="34" s="1"/>
  <c r="Q14" i="34"/>
  <c r="V14" i="34" s="1"/>
  <c r="W13" i="34"/>
  <c r="R13" i="34"/>
  <c r="T13" i="34" s="1"/>
  <c r="Q13" i="34"/>
  <c r="V13" i="34" s="1"/>
  <c r="W12" i="34"/>
  <c r="R12" i="34"/>
  <c r="Q12" i="34"/>
  <c r="V12" i="34" s="1"/>
  <c r="P12" i="34"/>
  <c r="W11" i="34"/>
  <c r="R11" i="34"/>
  <c r="T11" i="34" s="1"/>
  <c r="Q11" i="34"/>
  <c r="V11" i="34" s="1"/>
  <c r="W10" i="34"/>
  <c r="R10" i="34"/>
  <c r="T10" i="34" s="1"/>
  <c r="Q10" i="34"/>
  <c r="V10" i="34" s="1"/>
  <c r="W9" i="34"/>
  <c r="R9" i="34"/>
  <c r="T9" i="34" s="1"/>
  <c r="Q9" i="34"/>
  <c r="V9" i="34" s="1"/>
  <c r="W8" i="34"/>
  <c r="R8" i="34"/>
  <c r="Q8" i="34"/>
  <c r="V8" i="34" s="1"/>
  <c r="P8" i="34"/>
  <c r="T8" i="34" s="1"/>
  <c r="W7" i="34"/>
  <c r="R7" i="34"/>
  <c r="T7" i="34" s="1"/>
  <c r="Q7" i="34"/>
  <c r="V7" i="34" s="1"/>
  <c r="N7" i="34"/>
  <c r="W6" i="34"/>
  <c r="R6" i="34"/>
  <c r="T6" i="34" s="1"/>
  <c r="Q6" i="34"/>
  <c r="V6" i="34" s="1"/>
  <c r="W5" i="34"/>
  <c r="R5" i="34"/>
  <c r="T5" i="34" s="1"/>
  <c r="Q5" i="34"/>
  <c r="V5" i="34" s="1"/>
  <c r="W4" i="34"/>
  <c r="R4" i="34"/>
  <c r="T4" i="34" s="1"/>
  <c r="Q4" i="34"/>
  <c r="V4" i="34" s="1"/>
  <c r="W3" i="34"/>
  <c r="W16" i="34" s="1"/>
  <c r="R3" i="34"/>
  <c r="T3" i="34" s="1"/>
  <c r="Q3" i="34"/>
  <c r="U16" i="33"/>
  <c r="U20" i="33" s="1"/>
  <c r="S16" i="33"/>
  <c r="W14" i="33"/>
  <c r="R14" i="33"/>
  <c r="T14" i="33" s="1"/>
  <c r="Q14" i="33"/>
  <c r="V14" i="33" s="1"/>
  <c r="W13" i="33"/>
  <c r="V13" i="33"/>
  <c r="T13" i="33"/>
  <c r="R13" i="33"/>
  <c r="Q13" i="33"/>
  <c r="W12" i="33"/>
  <c r="R12" i="33"/>
  <c r="T12" i="33" s="1"/>
  <c r="Q12" i="33"/>
  <c r="V12" i="33" s="1"/>
  <c r="P12" i="33"/>
  <c r="W11" i="33"/>
  <c r="R11" i="33"/>
  <c r="T11" i="33" s="1"/>
  <c r="Q11" i="33"/>
  <c r="V11" i="33" s="1"/>
  <c r="W10" i="33"/>
  <c r="V10" i="33"/>
  <c r="T10" i="33"/>
  <c r="R10" i="33"/>
  <c r="Q10" i="33"/>
  <c r="W9" i="33"/>
  <c r="R9" i="33"/>
  <c r="T9" i="33" s="1"/>
  <c r="Q9" i="33"/>
  <c r="V9" i="33" s="1"/>
  <c r="W8" i="33"/>
  <c r="T8" i="33"/>
  <c r="R8" i="33"/>
  <c r="P8" i="33"/>
  <c r="Q8" i="33" s="1"/>
  <c r="V8" i="33" s="1"/>
  <c r="W7" i="33"/>
  <c r="R7" i="33"/>
  <c r="T7" i="33" s="1"/>
  <c r="Q7" i="33"/>
  <c r="V7" i="33" s="1"/>
  <c r="N7" i="33"/>
  <c r="W6" i="33"/>
  <c r="R6" i="33"/>
  <c r="T6" i="33" s="1"/>
  <c r="Q6" i="33"/>
  <c r="V6" i="33" s="1"/>
  <c r="W5" i="33"/>
  <c r="V5" i="33"/>
  <c r="T5" i="33"/>
  <c r="R5" i="33"/>
  <c r="Q5" i="33"/>
  <c r="W4" i="33"/>
  <c r="R4" i="33"/>
  <c r="T4" i="33" s="1"/>
  <c r="Q4" i="33"/>
  <c r="V4" i="33" s="1"/>
  <c r="W3" i="33"/>
  <c r="W16" i="33" s="1"/>
  <c r="V3" i="33"/>
  <c r="T3" i="33"/>
  <c r="R3" i="33"/>
  <c r="Q3" i="33"/>
  <c r="U16" i="32"/>
  <c r="U20" i="32" s="1"/>
  <c r="S16" i="32"/>
  <c r="W14" i="32"/>
  <c r="R14" i="32"/>
  <c r="T14" i="32" s="1"/>
  <c r="Q14" i="32"/>
  <c r="V14" i="32" s="1"/>
  <c r="W13" i="32"/>
  <c r="V13" i="32"/>
  <c r="T13" i="32"/>
  <c r="R13" i="32"/>
  <c r="Q13" i="32"/>
  <c r="W12" i="32"/>
  <c r="R12" i="32"/>
  <c r="T12" i="32" s="1"/>
  <c r="Q12" i="32"/>
  <c r="V12" i="32" s="1"/>
  <c r="P12" i="32"/>
  <c r="W11" i="32"/>
  <c r="R11" i="32"/>
  <c r="T11" i="32" s="1"/>
  <c r="Q11" i="32"/>
  <c r="V11" i="32" s="1"/>
  <c r="W10" i="32"/>
  <c r="V10" i="32"/>
  <c r="T10" i="32"/>
  <c r="R10" i="32"/>
  <c r="Q10" i="32"/>
  <c r="W9" i="32"/>
  <c r="R9" i="32"/>
  <c r="T9" i="32" s="1"/>
  <c r="Q9" i="32"/>
  <c r="V9" i="32" s="1"/>
  <c r="W8" i="32"/>
  <c r="T8" i="32"/>
  <c r="R8" i="32"/>
  <c r="P8" i="32"/>
  <c r="Q8" i="32" s="1"/>
  <c r="V8" i="32" s="1"/>
  <c r="W7" i="32"/>
  <c r="R7" i="32"/>
  <c r="T7" i="32" s="1"/>
  <c r="Q7" i="32"/>
  <c r="V7" i="32" s="1"/>
  <c r="N7" i="32"/>
  <c r="W6" i="32"/>
  <c r="R6" i="32"/>
  <c r="T6" i="32" s="1"/>
  <c r="Q6" i="32"/>
  <c r="V6" i="32" s="1"/>
  <c r="W5" i="32"/>
  <c r="V5" i="32"/>
  <c r="T5" i="32"/>
  <c r="R5" i="32"/>
  <c r="Q5" i="32"/>
  <c r="W4" i="32"/>
  <c r="R4" i="32"/>
  <c r="T4" i="32" s="1"/>
  <c r="Q4" i="32"/>
  <c r="V4" i="32" s="1"/>
  <c r="W3" i="32"/>
  <c r="W16" i="32" s="1"/>
  <c r="V3" i="32"/>
  <c r="T3" i="32"/>
  <c r="R3" i="32"/>
  <c r="Q3" i="32"/>
  <c r="U16" i="31"/>
  <c r="U20" i="31" s="1"/>
  <c r="S16" i="31"/>
  <c r="W14" i="31"/>
  <c r="R14" i="31"/>
  <c r="T14" i="31" s="1"/>
  <c r="Q14" i="31"/>
  <c r="V14" i="31" s="1"/>
  <c r="W13" i="31"/>
  <c r="V13" i="31"/>
  <c r="T13" i="31"/>
  <c r="R13" i="31"/>
  <c r="Q13" i="31"/>
  <c r="W12" i="31"/>
  <c r="R12" i="31"/>
  <c r="T12" i="31" s="1"/>
  <c r="Q12" i="31"/>
  <c r="V12" i="31" s="1"/>
  <c r="P12" i="31"/>
  <c r="W11" i="31"/>
  <c r="R11" i="31"/>
  <c r="T11" i="31" s="1"/>
  <c r="Q11" i="31"/>
  <c r="V11" i="31" s="1"/>
  <c r="W10" i="31"/>
  <c r="T10" i="31"/>
  <c r="R10" i="31"/>
  <c r="Q10" i="31"/>
  <c r="V10" i="31" s="1"/>
  <c r="W9" i="31"/>
  <c r="T9" i="31"/>
  <c r="R9" i="31"/>
  <c r="Q9" i="31"/>
  <c r="V9" i="31" s="1"/>
  <c r="W8" i="31"/>
  <c r="T8" i="31"/>
  <c r="R8" i="31"/>
  <c r="Q8" i="31"/>
  <c r="V8" i="31" s="1"/>
  <c r="P8" i="31"/>
  <c r="W7" i="31"/>
  <c r="V7" i="31"/>
  <c r="R7" i="31"/>
  <c r="T7" i="31" s="1"/>
  <c r="Q7" i="31"/>
  <c r="N7" i="31"/>
  <c r="W6" i="31"/>
  <c r="T6" i="31"/>
  <c r="R6" i="31"/>
  <c r="Q6" i="31"/>
  <c r="V6" i="31" s="1"/>
  <c r="W5" i="31"/>
  <c r="T5" i="31"/>
  <c r="R5" i="31"/>
  <c r="Q5" i="31"/>
  <c r="V5" i="31" s="1"/>
  <c r="W4" i="31"/>
  <c r="T4" i="31"/>
  <c r="R4" i="31"/>
  <c r="Q4" i="31"/>
  <c r="V4" i="31" s="1"/>
  <c r="W3" i="31"/>
  <c r="W16" i="31" s="1"/>
  <c r="T3" i="31"/>
  <c r="R3" i="31"/>
  <c r="Q3" i="31"/>
  <c r="Q16" i="31" s="1"/>
  <c r="U16" i="30"/>
  <c r="U20" i="30" s="1"/>
  <c r="S16" i="30"/>
  <c r="W14" i="30"/>
  <c r="V14" i="30"/>
  <c r="R14" i="30"/>
  <c r="T14" i="30" s="1"/>
  <c r="Q14" i="30"/>
  <c r="W13" i="30"/>
  <c r="V13" i="30"/>
  <c r="T13" i="30"/>
  <c r="R13" i="30"/>
  <c r="Q13" i="30"/>
  <c r="W12" i="30"/>
  <c r="R12" i="30"/>
  <c r="Q12" i="30"/>
  <c r="V12" i="30" s="1"/>
  <c r="P12" i="30"/>
  <c r="T12" i="30" s="1"/>
  <c r="W11" i="30"/>
  <c r="T11" i="30"/>
  <c r="R11" i="30"/>
  <c r="Q11" i="30"/>
  <c r="V11" i="30" s="1"/>
  <c r="W10" i="30"/>
  <c r="T10" i="30"/>
  <c r="R10" i="30"/>
  <c r="Q10" i="30"/>
  <c r="V10" i="30" s="1"/>
  <c r="W9" i="30"/>
  <c r="T9" i="30"/>
  <c r="R9" i="30"/>
  <c r="Q9" i="30"/>
  <c r="V9" i="30" s="1"/>
  <c r="W8" i="30"/>
  <c r="T8" i="30"/>
  <c r="R8" i="30"/>
  <c r="Q8" i="30"/>
  <c r="V8" i="30" s="1"/>
  <c r="P8" i="30"/>
  <c r="W7" i="30"/>
  <c r="V7" i="30"/>
  <c r="R7" i="30"/>
  <c r="T7" i="30" s="1"/>
  <c r="Q7" i="30"/>
  <c r="N7" i="30"/>
  <c r="W6" i="30"/>
  <c r="T6" i="30"/>
  <c r="R6" i="30"/>
  <c r="Q6" i="30"/>
  <c r="V6" i="30" s="1"/>
  <c r="W5" i="30"/>
  <c r="T5" i="30"/>
  <c r="R5" i="30"/>
  <c r="Q5" i="30"/>
  <c r="V5" i="30" s="1"/>
  <c r="W4" i="30"/>
  <c r="T4" i="30"/>
  <c r="R4" i="30"/>
  <c r="Q4" i="30"/>
  <c r="V4" i="30" s="1"/>
  <c r="W3" i="30"/>
  <c r="W16" i="30" s="1"/>
  <c r="T3" i="30"/>
  <c r="R3" i="30"/>
  <c r="Q3" i="30"/>
  <c r="Q16" i="30" s="1"/>
  <c r="U16" i="29"/>
  <c r="U20" i="29" s="1"/>
  <c r="S16" i="29"/>
  <c r="W14" i="29"/>
  <c r="R14" i="29"/>
  <c r="T14" i="29" s="1"/>
  <c r="Q14" i="29"/>
  <c r="V14" i="29" s="1"/>
  <c r="W13" i="29"/>
  <c r="V13" i="29"/>
  <c r="T13" i="29"/>
  <c r="R13" i="29"/>
  <c r="Q13" i="29"/>
  <c r="W12" i="29"/>
  <c r="R12" i="29"/>
  <c r="T12" i="29" s="1"/>
  <c r="Q12" i="29"/>
  <c r="V12" i="29" s="1"/>
  <c r="P12" i="29"/>
  <c r="W11" i="29"/>
  <c r="R11" i="29"/>
  <c r="T11" i="29" s="1"/>
  <c r="Q11" i="29"/>
  <c r="V11" i="29" s="1"/>
  <c r="W10" i="29"/>
  <c r="V10" i="29"/>
  <c r="T10" i="29"/>
  <c r="R10" i="29"/>
  <c r="Q10" i="29"/>
  <c r="W9" i="29"/>
  <c r="R9" i="29"/>
  <c r="T9" i="29" s="1"/>
  <c r="Q9" i="29"/>
  <c r="V9" i="29" s="1"/>
  <c r="W8" i="29"/>
  <c r="T8" i="29"/>
  <c r="R8" i="29"/>
  <c r="P8" i="29"/>
  <c r="Q8" i="29" s="1"/>
  <c r="V8" i="29" s="1"/>
  <c r="W7" i="29"/>
  <c r="R7" i="29"/>
  <c r="T7" i="29" s="1"/>
  <c r="Q7" i="29"/>
  <c r="V7" i="29" s="1"/>
  <c r="N7" i="29"/>
  <c r="W6" i="29"/>
  <c r="R6" i="29"/>
  <c r="T6" i="29" s="1"/>
  <c r="Q6" i="29"/>
  <c r="V6" i="29" s="1"/>
  <c r="W5" i="29"/>
  <c r="V5" i="29"/>
  <c r="T5" i="29"/>
  <c r="R5" i="29"/>
  <c r="Q5" i="29"/>
  <c r="W4" i="29"/>
  <c r="R4" i="29"/>
  <c r="T4" i="29" s="1"/>
  <c r="Q4" i="29"/>
  <c r="V4" i="29" s="1"/>
  <c r="W3" i="29"/>
  <c r="W16" i="29" s="1"/>
  <c r="V3" i="29"/>
  <c r="T3" i="29"/>
  <c r="R3" i="29"/>
  <c r="Q3" i="29"/>
  <c r="U16" i="28"/>
  <c r="U20" i="28" s="1"/>
  <c r="S16" i="28"/>
  <c r="W14" i="28"/>
  <c r="R14" i="28"/>
  <c r="T14" i="28" s="1"/>
  <c r="Q14" i="28"/>
  <c r="V14" i="28" s="1"/>
  <c r="W13" i="28"/>
  <c r="V13" i="28"/>
  <c r="T13" i="28"/>
  <c r="R13" i="28"/>
  <c r="Q13" i="28"/>
  <c r="W12" i="28"/>
  <c r="R12" i="28"/>
  <c r="T12" i="28" s="1"/>
  <c r="Q12" i="28"/>
  <c r="V12" i="28" s="1"/>
  <c r="P12" i="28"/>
  <c r="W11" i="28"/>
  <c r="R11" i="28"/>
  <c r="T11" i="28" s="1"/>
  <c r="Q11" i="28"/>
  <c r="V11" i="28" s="1"/>
  <c r="W10" i="28"/>
  <c r="V10" i="28"/>
  <c r="T10" i="28"/>
  <c r="R10" i="28"/>
  <c r="Q10" i="28"/>
  <c r="W9" i="28"/>
  <c r="R9" i="28"/>
  <c r="T9" i="28" s="1"/>
  <c r="Q9" i="28"/>
  <c r="V9" i="28" s="1"/>
  <c r="W8" i="28"/>
  <c r="T8" i="28"/>
  <c r="R8" i="28"/>
  <c r="P8" i="28"/>
  <c r="Q8" i="28" s="1"/>
  <c r="V8" i="28" s="1"/>
  <c r="W7" i="28"/>
  <c r="R7" i="28"/>
  <c r="T7" i="28" s="1"/>
  <c r="Q7" i="28"/>
  <c r="V7" i="28" s="1"/>
  <c r="N7" i="28"/>
  <c r="W6" i="28"/>
  <c r="R6" i="28"/>
  <c r="T6" i="28" s="1"/>
  <c r="Q6" i="28"/>
  <c r="V6" i="28" s="1"/>
  <c r="W5" i="28"/>
  <c r="V5" i="28"/>
  <c r="T5" i="28"/>
  <c r="R5" i="28"/>
  <c r="Q5" i="28"/>
  <c r="W4" i="28"/>
  <c r="R4" i="28"/>
  <c r="T4" i="28" s="1"/>
  <c r="Q4" i="28"/>
  <c r="V4" i="28" s="1"/>
  <c r="W3" i="28"/>
  <c r="W16" i="28" s="1"/>
  <c r="V3" i="28"/>
  <c r="T3" i="28"/>
  <c r="R3" i="28"/>
  <c r="Q3" i="28"/>
  <c r="U16" i="27"/>
  <c r="U20" i="27" s="1"/>
  <c r="S16" i="27"/>
  <c r="W14" i="27"/>
  <c r="R14" i="27"/>
  <c r="T14" i="27" s="1"/>
  <c r="Q14" i="27"/>
  <c r="V14" i="27" s="1"/>
  <c r="W13" i="27"/>
  <c r="V13" i="27"/>
  <c r="T13" i="27"/>
  <c r="R13" i="27"/>
  <c r="Q13" i="27"/>
  <c r="W12" i="27"/>
  <c r="R12" i="27"/>
  <c r="T12" i="27" s="1"/>
  <c r="Q12" i="27"/>
  <c r="V12" i="27" s="1"/>
  <c r="P12" i="27"/>
  <c r="W11" i="27"/>
  <c r="R11" i="27"/>
  <c r="T11" i="27" s="1"/>
  <c r="Q11" i="27"/>
  <c r="V11" i="27" s="1"/>
  <c r="W10" i="27"/>
  <c r="T10" i="27"/>
  <c r="R10" i="27"/>
  <c r="Q10" i="27"/>
  <c r="V10" i="27" s="1"/>
  <c r="W9" i="27"/>
  <c r="T9" i="27"/>
  <c r="R9" i="27"/>
  <c r="Q9" i="27"/>
  <c r="V9" i="27" s="1"/>
  <c r="W8" i="27"/>
  <c r="T8" i="27"/>
  <c r="R8" i="27"/>
  <c r="Q8" i="27"/>
  <c r="V8" i="27" s="1"/>
  <c r="P8" i="27"/>
  <c r="W7" i="27"/>
  <c r="V7" i="27"/>
  <c r="R7" i="27"/>
  <c r="T7" i="27" s="1"/>
  <c r="Q7" i="27"/>
  <c r="N7" i="27"/>
  <c r="W6" i="27"/>
  <c r="T6" i="27"/>
  <c r="R6" i="27"/>
  <c r="Q6" i="27"/>
  <c r="V6" i="27" s="1"/>
  <c r="W5" i="27"/>
  <c r="T5" i="27"/>
  <c r="R5" i="27"/>
  <c r="Q5" i="27"/>
  <c r="V5" i="27" s="1"/>
  <c r="W4" i="27"/>
  <c r="T4" i="27"/>
  <c r="R4" i="27"/>
  <c r="Q4" i="27"/>
  <c r="V4" i="27" s="1"/>
  <c r="W3" i="27"/>
  <c r="W16" i="27" s="1"/>
  <c r="T3" i="27"/>
  <c r="R3" i="27"/>
  <c r="Q3" i="27"/>
  <c r="Q16" i="27" s="1"/>
  <c r="J10" i="20"/>
  <c r="M10" i="20" s="1"/>
  <c r="D10" i="21" s="1"/>
  <c r="G10" i="21" s="1"/>
  <c r="J10" i="21" s="1"/>
  <c r="M10" i="21" s="1"/>
  <c r="D10" i="22" s="1"/>
  <c r="G10" i="22" s="1"/>
  <c r="J10" i="22" s="1"/>
  <c r="M10" i="22" s="1"/>
  <c r="D10" i="23" s="1"/>
  <c r="G10" i="23" s="1"/>
  <c r="J10" i="23" s="1"/>
  <c r="M10" i="23" s="1"/>
  <c r="D10" i="24" s="1"/>
  <c r="G10" i="24" s="1"/>
  <c r="J10" i="24" s="1"/>
  <c r="M10" i="24" s="1"/>
  <c r="D10" i="26" s="1"/>
  <c r="G10" i="26" s="1"/>
  <c r="J10" i="26" s="1"/>
  <c r="M10" i="26" s="1"/>
  <c r="D10" i="27" s="1"/>
  <c r="G10" i="27" s="1"/>
  <c r="J10" i="27" s="1"/>
  <c r="M10" i="27" s="1"/>
  <c r="D10" i="28" s="1"/>
  <c r="G10" i="28" s="1"/>
  <c r="J10" i="28" s="1"/>
  <c r="M10" i="28" s="1"/>
  <c r="D10" i="29" s="1"/>
  <c r="G10" i="29" s="1"/>
  <c r="U16" i="26"/>
  <c r="U20" i="26" s="1"/>
  <c r="S16" i="26"/>
  <c r="W14" i="26"/>
  <c r="R14" i="26"/>
  <c r="T14" i="26" s="1"/>
  <c r="Q14" i="26"/>
  <c r="V14" i="26" s="1"/>
  <c r="W13" i="26"/>
  <c r="V13" i="26"/>
  <c r="T13" i="26"/>
  <c r="R13" i="26"/>
  <c r="Q13" i="26"/>
  <c r="W12" i="26"/>
  <c r="R12" i="26"/>
  <c r="T12" i="26" s="1"/>
  <c r="Q12" i="26"/>
  <c r="V12" i="26" s="1"/>
  <c r="P12" i="26"/>
  <c r="W11" i="26"/>
  <c r="R11" i="26"/>
  <c r="T11" i="26" s="1"/>
  <c r="Q11" i="26"/>
  <c r="V11" i="26" s="1"/>
  <c r="W10" i="26"/>
  <c r="T10" i="26"/>
  <c r="R10" i="26"/>
  <c r="Q10" i="26"/>
  <c r="V10" i="26" s="1"/>
  <c r="W9" i="26"/>
  <c r="R9" i="26"/>
  <c r="T9" i="26" s="1"/>
  <c r="Q9" i="26"/>
  <c r="V9" i="26" s="1"/>
  <c r="W8" i="26"/>
  <c r="T8" i="26"/>
  <c r="R8" i="26"/>
  <c r="P8" i="26"/>
  <c r="Q8" i="26" s="1"/>
  <c r="V8" i="26" s="1"/>
  <c r="W7" i="26"/>
  <c r="R7" i="26"/>
  <c r="T7" i="26" s="1"/>
  <c r="Q7" i="26"/>
  <c r="V7" i="26" s="1"/>
  <c r="N7" i="26"/>
  <c r="W6" i="26"/>
  <c r="R6" i="26"/>
  <c r="T6" i="26" s="1"/>
  <c r="Q6" i="26"/>
  <c r="V6" i="26" s="1"/>
  <c r="W5" i="26"/>
  <c r="T5" i="26"/>
  <c r="R5" i="26"/>
  <c r="Q5" i="26"/>
  <c r="V5" i="26" s="1"/>
  <c r="W4" i="26"/>
  <c r="R4" i="26"/>
  <c r="T4" i="26" s="1"/>
  <c r="Q4" i="26"/>
  <c r="V4" i="26" s="1"/>
  <c r="W3" i="26"/>
  <c r="W16" i="26" s="1"/>
  <c r="T3" i="26"/>
  <c r="R3" i="26"/>
  <c r="Q3" i="26"/>
  <c r="Q16" i="26" s="1"/>
  <c r="B3" i="25"/>
  <c r="B2" i="25"/>
  <c r="Q16" i="34" l="1"/>
  <c r="T12" i="34"/>
  <c r="T16" i="34"/>
  <c r="V16" i="34"/>
  <c r="V3" i="34"/>
  <c r="Q16" i="33"/>
  <c r="Q16" i="32"/>
  <c r="T16" i="31"/>
  <c r="V16" i="31"/>
  <c r="V3" i="31"/>
  <c r="T16" i="30"/>
  <c r="V16" i="30"/>
  <c r="V3" i="30"/>
  <c r="J10" i="29"/>
  <c r="M10" i="29" s="1"/>
  <c r="D10" i="30" s="1"/>
  <c r="G10" i="30" s="1"/>
  <c r="J10" i="30" s="1"/>
  <c r="M10" i="30" s="1"/>
  <c r="D10" i="31" s="1"/>
  <c r="G10" i="31" s="1"/>
  <c r="J10" i="31" s="1"/>
  <c r="M10" i="31" s="1"/>
  <c r="D10" i="32" s="1"/>
  <c r="G10" i="32" s="1"/>
  <c r="J10" i="32" s="1"/>
  <c r="M10" i="32" s="1"/>
  <c r="D10" i="33" s="1"/>
  <c r="G10" i="33" s="1"/>
  <c r="J10" i="33" s="1"/>
  <c r="M10" i="33" s="1"/>
  <c r="D10" i="34" s="1"/>
  <c r="G10" i="34" s="1"/>
  <c r="J10" i="34" s="1"/>
  <c r="M10" i="34" s="1"/>
  <c r="B10" i="34" s="1"/>
  <c r="Q16" i="29"/>
  <c r="B10" i="28"/>
  <c r="Q16" i="28"/>
  <c r="T16" i="27"/>
  <c r="V16" i="27"/>
  <c r="V3" i="27"/>
  <c r="B10" i="27"/>
  <c r="B10" i="26"/>
  <c r="T16" i="26"/>
  <c r="V16" i="26"/>
  <c r="V3" i="26"/>
  <c r="H11" i="13"/>
  <c r="I11" i="13" s="1"/>
  <c r="J12" i="20"/>
  <c r="M12" i="20" s="1"/>
  <c r="D12" i="21" s="1"/>
  <c r="G12" i="21" s="1"/>
  <c r="J12" i="21" s="1"/>
  <c r="M12" i="21" s="1"/>
  <c r="D12" i="22" s="1"/>
  <c r="G12" i="22" s="1"/>
  <c r="J12" i="22" s="1"/>
  <c r="M12" i="22" s="1"/>
  <c r="D12" i="23" s="1"/>
  <c r="G12" i="23" s="1"/>
  <c r="J12" i="23" s="1"/>
  <c r="M12" i="23" s="1"/>
  <c r="D12" i="24" s="1"/>
  <c r="G12" i="24" s="1"/>
  <c r="J12" i="24" s="1"/>
  <c r="M12" i="24" s="1"/>
  <c r="D12" i="26" s="1"/>
  <c r="W12" i="24"/>
  <c r="R12" i="24"/>
  <c r="T12" i="24" s="1"/>
  <c r="Q12" i="24"/>
  <c r="V12" i="24" s="1"/>
  <c r="P12" i="24"/>
  <c r="W12" i="23"/>
  <c r="R12" i="23"/>
  <c r="Q12" i="23"/>
  <c r="V12" i="23" s="1"/>
  <c r="P12" i="23"/>
  <c r="T12" i="23" s="1"/>
  <c r="Q13" i="23"/>
  <c r="V13" i="23" s="1"/>
  <c r="R13" i="23"/>
  <c r="T13" i="23"/>
  <c r="W13" i="23"/>
  <c r="W12" i="22"/>
  <c r="R12" i="22"/>
  <c r="P12" i="22"/>
  <c r="Q12" i="22" s="1"/>
  <c r="V12" i="22" s="1"/>
  <c r="W12" i="21"/>
  <c r="R12" i="21"/>
  <c r="P12" i="21"/>
  <c r="Q12" i="21" s="1"/>
  <c r="V12" i="21" s="1"/>
  <c r="T12" i="22" l="1"/>
  <c r="G12" i="26"/>
  <c r="J12" i="26" s="1"/>
  <c r="M12" i="26" s="1"/>
  <c r="D12" i="27" s="1"/>
  <c r="B12" i="26"/>
  <c r="T12" i="21"/>
  <c r="B10" i="29"/>
  <c r="B10" i="32"/>
  <c r="B10" i="30"/>
  <c r="B10" i="33"/>
  <c r="B10" i="31"/>
  <c r="T16" i="33"/>
  <c r="V16" i="33"/>
  <c r="T16" i="32"/>
  <c r="V16" i="32"/>
  <c r="T16" i="29"/>
  <c r="V16" i="29"/>
  <c r="T16" i="28"/>
  <c r="V16" i="28"/>
  <c r="G12" i="27" l="1"/>
  <c r="J12" i="27" s="1"/>
  <c r="M12" i="27" s="1"/>
  <c r="D12" i="28" s="1"/>
  <c r="B12" i="27" l="1"/>
  <c r="G12" i="28"/>
  <c r="J12" i="28" s="1"/>
  <c r="M12" i="28" s="1"/>
  <c r="D12" i="29" s="1"/>
  <c r="B12" i="28"/>
  <c r="W12" i="20"/>
  <c r="R12" i="20"/>
  <c r="T12" i="20" s="1"/>
  <c r="P12" i="20"/>
  <c r="Q12" i="20" s="1"/>
  <c r="V12" i="20" s="1"/>
  <c r="B12" i="20"/>
  <c r="G12" i="29" l="1"/>
  <c r="J12" i="29" s="1"/>
  <c r="M12" i="29" s="1"/>
  <c r="D12" i="30" s="1"/>
  <c r="B12" i="21"/>
  <c r="B12" i="29" l="1"/>
  <c r="G12" i="30"/>
  <c r="J12" i="30" s="1"/>
  <c r="M12" i="30" s="1"/>
  <c r="D12" i="31" s="1"/>
  <c r="B12" i="22"/>
  <c r="K14" i="20"/>
  <c r="B12" i="30" l="1"/>
  <c r="G12" i="31"/>
  <c r="J12" i="31" s="1"/>
  <c r="M12" i="31" s="1"/>
  <c r="D12" i="32" s="1"/>
  <c r="G12" i="32" s="1"/>
  <c r="J12" i="32" s="1"/>
  <c r="M12" i="32" s="1"/>
  <c r="B12" i="31"/>
  <c r="B12" i="23"/>
  <c r="B12" i="32" l="1"/>
  <c r="D12" i="33"/>
  <c r="B12" i="24"/>
  <c r="U16" i="24"/>
  <c r="U20" i="24" s="1"/>
  <c r="S16" i="24"/>
  <c r="W14" i="24"/>
  <c r="V14" i="24"/>
  <c r="R14" i="24"/>
  <c r="T14" i="24" s="1"/>
  <c r="Q14" i="24"/>
  <c r="W13" i="24"/>
  <c r="V13" i="24"/>
  <c r="T13" i="24"/>
  <c r="R13" i="24"/>
  <c r="Q13" i="24"/>
  <c r="W11" i="24"/>
  <c r="R11" i="24"/>
  <c r="T11" i="24" s="1"/>
  <c r="Q11" i="24"/>
  <c r="V11" i="24" s="1"/>
  <c r="W10" i="24"/>
  <c r="V10" i="24"/>
  <c r="T10" i="24"/>
  <c r="R10" i="24"/>
  <c r="Q10" i="24"/>
  <c r="B10" i="24"/>
  <c r="W9" i="24"/>
  <c r="R9" i="24"/>
  <c r="T9" i="24" s="1"/>
  <c r="Q9" i="24"/>
  <c r="V9" i="24" s="1"/>
  <c r="W8" i="24"/>
  <c r="R8" i="24"/>
  <c r="P8" i="24"/>
  <c r="T8" i="24" s="1"/>
  <c r="W7" i="24"/>
  <c r="V7" i="24"/>
  <c r="R7" i="24"/>
  <c r="T7" i="24" s="1"/>
  <c r="Q7" i="24"/>
  <c r="N7" i="24"/>
  <c r="W6" i="24"/>
  <c r="R6" i="24"/>
  <c r="T6" i="24" s="1"/>
  <c r="Q6" i="24"/>
  <c r="V6" i="24" s="1"/>
  <c r="W5" i="24"/>
  <c r="R5" i="24"/>
  <c r="T5" i="24" s="1"/>
  <c r="Q5" i="24"/>
  <c r="V5" i="24" s="1"/>
  <c r="W4" i="24"/>
  <c r="R4" i="24"/>
  <c r="T4" i="24" s="1"/>
  <c r="Q4" i="24"/>
  <c r="V4" i="24" s="1"/>
  <c r="W3" i="24"/>
  <c r="W16" i="24" s="1"/>
  <c r="R3" i="24"/>
  <c r="T3" i="24" s="1"/>
  <c r="Q3" i="24"/>
  <c r="V3" i="24" s="1"/>
  <c r="G12" i="33" l="1"/>
  <c r="J12" i="33" s="1"/>
  <c r="M12" i="33" s="1"/>
  <c r="D12" i="34" s="1"/>
  <c r="Q8" i="24"/>
  <c r="V8" i="24" s="1"/>
  <c r="B12" i="33" l="1"/>
  <c r="G12" i="34"/>
  <c r="J12" i="34" s="1"/>
  <c r="M12" i="34" s="1"/>
  <c r="Q16" i="24"/>
  <c r="R4" i="23"/>
  <c r="T4" i="23" s="1"/>
  <c r="Q4" i="23"/>
  <c r="V4" i="23" s="1"/>
  <c r="R4" i="22"/>
  <c r="T4" i="22" s="1"/>
  <c r="Q4" i="22"/>
  <c r="V4" i="22" s="1"/>
  <c r="R4" i="21"/>
  <c r="T4" i="21" s="1"/>
  <c r="Q4" i="21"/>
  <c r="V4" i="21" s="1"/>
  <c r="B12" i="34" l="1"/>
  <c r="T16" i="24"/>
  <c r="V16" i="24"/>
  <c r="J7" i="20"/>
  <c r="M7" i="20" s="1"/>
  <c r="D7" i="21" s="1"/>
  <c r="G7" i="21" s="1"/>
  <c r="J7" i="21" s="1"/>
  <c r="M7" i="21" s="1"/>
  <c r="D7" i="22" s="1"/>
  <c r="G7" i="22" s="1"/>
  <c r="J7" i="22" s="1"/>
  <c r="M7" i="22" s="1"/>
  <c r="D7" i="23" s="1"/>
  <c r="G7" i="23" s="1"/>
  <c r="J7" i="23" s="1"/>
  <c r="M7" i="23" s="1"/>
  <c r="D7" i="24" s="1"/>
  <c r="G7" i="24" l="1"/>
  <c r="H13" i="13"/>
  <c r="I13" i="13" s="1"/>
  <c r="J7" i="24" l="1"/>
  <c r="P8" i="23"/>
  <c r="P8" i="22"/>
  <c r="P8" i="21"/>
  <c r="P8" i="20"/>
  <c r="M7" i="24" l="1"/>
  <c r="W8" i="23"/>
  <c r="R8" i="23"/>
  <c r="T8" i="23"/>
  <c r="W8" i="22"/>
  <c r="R8" i="22"/>
  <c r="Q8" i="22"/>
  <c r="V8" i="22" s="1"/>
  <c r="B10" i="22"/>
  <c r="W8" i="21"/>
  <c r="R8" i="21"/>
  <c r="T8" i="21" s="1"/>
  <c r="W8" i="20"/>
  <c r="R8" i="20"/>
  <c r="T8" i="20" s="1"/>
  <c r="Q8" i="20"/>
  <c r="V8" i="20" s="1"/>
  <c r="W9" i="19"/>
  <c r="R9" i="19"/>
  <c r="P9" i="19"/>
  <c r="T9" i="19" s="1"/>
  <c r="B7" i="24" l="1"/>
  <c r="D7" i="26"/>
  <c r="Q9" i="19"/>
  <c r="V9" i="19" s="1"/>
  <c r="K8" i="20"/>
  <c r="N8" i="20" s="1"/>
  <c r="Q8" i="23"/>
  <c r="V8" i="23" s="1"/>
  <c r="T8" i="22"/>
  <c r="Q8" i="21"/>
  <c r="V8" i="21" s="1"/>
  <c r="G7" i="26" l="1"/>
  <c r="B8" i="20"/>
  <c r="E8" i="21"/>
  <c r="H8" i="21" s="1"/>
  <c r="K8" i="21" s="1"/>
  <c r="N8" i="21" s="1"/>
  <c r="E8" i="22" s="1"/>
  <c r="H8" i="22" s="1"/>
  <c r="K8" i="22" s="1"/>
  <c r="N8" i="22" s="1"/>
  <c r="E8" i="23" s="1"/>
  <c r="H8" i="23" s="1"/>
  <c r="K8" i="23" s="1"/>
  <c r="N8" i="23" s="1"/>
  <c r="E8" i="24" s="1"/>
  <c r="B9" i="19"/>
  <c r="E6" i="18"/>
  <c r="J7" i="26" l="1"/>
  <c r="H8" i="24"/>
  <c r="K8" i="24" s="1"/>
  <c r="N8" i="24" s="1"/>
  <c r="E8" i="26" s="1"/>
  <c r="B8" i="24"/>
  <c r="B8" i="23"/>
  <c r="B8" i="21"/>
  <c r="B8" i="22"/>
  <c r="H8" i="26" l="1"/>
  <c r="K8" i="26" s="1"/>
  <c r="N8" i="26" s="1"/>
  <c r="E8" i="27" s="1"/>
  <c r="M7" i="26"/>
  <c r="L14" i="20"/>
  <c r="K9" i="20"/>
  <c r="N9" i="20" s="1"/>
  <c r="E9" i="21" s="1"/>
  <c r="I11" i="20"/>
  <c r="L11" i="20" s="1"/>
  <c r="C11" i="21" s="1"/>
  <c r="J4" i="20"/>
  <c r="M4" i="20" s="1"/>
  <c r="U16" i="23"/>
  <c r="U20" i="23" s="1"/>
  <c r="S16" i="23"/>
  <c r="W14" i="23"/>
  <c r="R14" i="23"/>
  <c r="T14" i="23" s="1"/>
  <c r="Q14" i="23"/>
  <c r="V14" i="23" s="1"/>
  <c r="W11" i="23"/>
  <c r="T11" i="23"/>
  <c r="R11" i="23"/>
  <c r="Q11" i="23"/>
  <c r="V11" i="23" s="1"/>
  <c r="W10" i="23"/>
  <c r="R10" i="23"/>
  <c r="T10" i="23" s="1"/>
  <c r="Q10" i="23"/>
  <c r="V10" i="23" s="1"/>
  <c r="B10" i="23"/>
  <c r="W9" i="23"/>
  <c r="R9" i="23"/>
  <c r="T9" i="23" s="1"/>
  <c r="Q9" i="23"/>
  <c r="V9" i="23" s="1"/>
  <c r="W7" i="23"/>
  <c r="R7" i="23"/>
  <c r="T7" i="23" s="1"/>
  <c r="Q7" i="23"/>
  <c r="V7" i="23" s="1"/>
  <c r="W6" i="23"/>
  <c r="R6" i="23"/>
  <c r="T6" i="23" s="1"/>
  <c r="Q6" i="23"/>
  <c r="V6" i="23" s="1"/>
  <c r="W5" i="23"/>
  <c r="R5" i="23"/>
  <c r="T5" i="23" s="1"/>
  <c r="Q5" i="23"/>
  <c r="V5" i="23" s="1"/>
  <c r="W4" i="23"/>
  <c r="W3" i="23"/>
  <c r="V3" i="23"/>
  <c r="R3" i="23"/>
  <c r="T3" i="23" s="1"/>
  <c r="Q3" i="23"/>
  <c r="U16" i="22"/>
  <c r="U19" i="22" s="1"/>
  <c r="S16" i="22"/>
  <c r="W14" i="22"/>
  <c r="R14" i="22"/>
  <c r="T14" i="22" s="1"/>
  <c r="Q14" i="22"/>
  <c r="V14" i="22" s="1"/>
  <c r="W13" i="22"/>
  <c r="R13" i="22"/>
  <c r="T13" i="22" s="1"/>
  <c r="Q13" i="22"/>
  <c r="V13" i="22" s="1"/>
  <c r="W11" i="22"/>
  <c r="R11" i="22"/>
  <c r="T11" i="22" s="1"/>
  <c r="Q11" i="22"/>
  <c r="V11" i="22" s="1"/>
  <c r="W10" i="22"/>
  <c r="R10" i="22"/>
  <c r="T10" i="22" s="1"/>
  <c r="Q10" i="22"/>
  <c r="V10" i="22" s="1"/>
  <c r="W9" i="22"/>
  <c r="R9" i="22"/>
  <c r="T9" i="22" s="1"/>
  <c r="Q9" i="22"/>
  <c r="V9" i="22" s="1"/>
  <c r="W7" i="22"/>
  <c r="R7" i="22"/>
  <c r="T7" i="22" s="1"/>
  <c r="Q7" i="22"/>
  <c r="V7" i="22" s="1"/>
  <c r="W6" i="22"/>
  <c r="R6" i="22"/>
  <c r="T6" i="22" s="1"/>
  <c r="Q6" i="22"/>
  <c r="V6" i="22" s="1"/>
  <c r="W5" i="22"/>
  <c r="R5" i="22"/>
  <c r="T5" i="22" s="1"/>
  <c r="Q5" i="22"/>
  <c r="V5" i="22" s="1"/>
  <c r="W4" i="22"/>
  <c r="W3" i="22"/>
  <c r="R3" i="22"/>
  <c r="T3" i="22" s="1"/>
  <c r="Q3" i="22"/>
  <c r="V3" i="22" s="1"/>
  <c r="U16" i="21"/>
  <c r="U19" i="21" s="1"/>
  <c r="S16" i="21"/>
  <c r="W14" i="21"/>
  <c r="R14" i="21"/>
  <c r="T14" i="21" s="1"/>
  <c r="Q14" i="21"/>
  <c r="V14" i="21" s="1"/>
  <c r="W13" i="21"/>
  <c r="R13" i="21"/>
  <c r="T13" i="21" s="1"/>
  <c r="Q13" i="21"/>
  <c r="V13" i="21" s="1"/>
  <c r="W11" i="21"/>
  <c r="R11" i="21"/>
  <c r="T11" i="21" s="1"/>
  <c r="Q11" i="21"/>
  <c r="V11" i="21" s="1"/>
  <c r="W10" i="21"/>
  <c r="R10" i="21"/>
  <c r="T10" i="21" s="1"/>
  <c r="Q10" i="21"/>
  <c r="V10" i="21" s="1"/>
  <c r="B10" i="21"/>
  <c r="W9" i="21"/>
  <c r="R9" i="21"/>
  <c r="T9" i="21" s="1"/>
  <c r="Q9" i="21"/>
  <c r="V9" i="21" s="1"/>
  <c r="W7" i="21"/>
  <c r="R7" i="21"/>
  <c r="T7" i="21" s="1"/>
  <c r="Q7" i="21"/>
  <c r="V7" i="21" s="1"/>
  <c r="W6" i="21"/>
  <c r="R6" i="21"/>
  <c r="T6" i="21" s="1"/>
  <c r="Q6" i="21"/>
  <c r="V6" i="21" s="1"/>
  <c r="W5" i="21"/>
  <c r="R5" i="21"/>
  <c r="T5" i="21" s="1"/>
  <c r="Q5" i="21"/>
  <c r="V5" i="21" s="1"/>
  <c r="W4" i="21"/>
  <c r="W3" i="21"/>
  <c r="R3" i="21"/>
  <c r="T3" i="21" s="1"/>
  <c r="Q3" i="21"/>
  <c r="V3" i="21" s="1"/>
  <c r="U16" i="20"/>
  <c r="U19" i="20" s="1"/>
  <c r="S16" i="20"/>
  <c r="W14" i="20"/>
  <c r="R14" i="20"/>
  <c r="T14" i="20" s="1"/>
  <c r="Q14" i="20"/>
  <c r="V14" i="20" s="1"/>
  <c r="W13" i="20"/>
  <c r="R13" i="20"/>
  <c r="T13" i="20" s="1"/>
  <c r="Q13" i="20"/>
  <c r="V13" i="20" s="1"/>
  <c r="W11" i="20"/>
  <c r="R11" i="20"/>
  <c r="T11" i="20" s="1"/>
  <c r="Q11" i="20"/>
  <c r="V11" i="20" s="1"/>
  <c r="W10" i="20"/>
  <c r="R10" i="20"/>
  <c r="T10" i="20" s="1"/>
  <c r="Q10" i="20"/>
  <c r="V10" i="20" s="1"/>
  <c r="B10" i="20"/>
  <c r="W9" i="20"/>
  <c r="R9" i="20"/>
  <c r="T9" i="20" s="1"/>
  <c r="Q9" i="20"/>
  <c r="V9" i="20" s="1"/>
  <c r="W7" i="20"/>
  <c r="R7" i="20"/>
  <c r="T7" i="20" s="1"/>
  <c r="Q7" i="20"/>
  <c r="V7" i="20" s="1"/>
  <c r="W6" i="20"/>
  <c r="R6" i="20"/>
  <c r="T6" i="20" s="1"/>
  <c r="Q6" i="20"/>
  <c r="V6" i="20" s="1"/>
  <c r="W5" i="20"/>
  <c r="R5" i="20"/>
  <c r="T5" i="20" s="1"/>
  <c r="Q5" i="20"/>
  <c r="V5" i="20" s="1"/>
  <c r="W4" i="20"/>
  <c r="R4" i="20"/>
  <c r="T4" i="20" s="1"/>
  <c r="Q4" i="20"/>
  <c r="V4" i="20" s="1"/>
  <c r="W3" i="20"/>
  <c r="R3" i="20"/>
  <c r="T3" i="20" s="1"/>
  <c r="Q3" i="20"/>
  <c r="V3" i="20" s="1"/>
  <c r="B8" i="26" l="1"/>
  <c r="H9" i="21"/>
  <c r="K9" i="21" s="1"/>
  <c r="H8" i="27"/>
  <c r="K8" i="27" s="1"/>
  <c r="N8" i="27" s="1"/>
  <c r="E8" i="28" s="1"/>
  <c r="D7" i="27"/>
  <c r="B7" i="26"/>
  <c r="W16" i="20"/>
  <c r="W16" i="21"/>
  <c r="W16" i="23"/>
  <c r="W16" i="22"/>
  <c r="B11" i="20"/>
  <c r="B4" i="20"/>
  <c r="D4" i="21"/>
  <c r="G4" i="21" s="1"/>
  <c r="J4" i="21" s="1"/>
  <c r="K6" i="20"/>
  <c r="N6" i="20" s="1"/>
  <c r="E6" i="21" s="1"/>
  <c r="H6" i="21" s="1"/>
  <c r="J13" i="20"/>
  <c r="M13" i="20" s="1"/>
  <c r="D13" i="21" s="1"/>
  <c r="F11" i="21"/>
  <c r="I11" i="21" s="1"/>
  <c r="L11" i="21" s="1"/>
  <c r="C11" i="22" s="1"/>
  <c r="J3" i="20"/>
  <c r="M3" i="20" s="1"/>
  <c r="D3" i="21" s="1"/>
  <c r="G3" i="21" s="1"/>
  <c r="J3" i="21" s="1"/>
  <c r="G16" i="20"/>
  <c r="Q16" i="22"/>
  <c r="T16" i="22" s="1"/>
  <c r="E16" i="20"/>
  <c r="E18" i="21" s="1"/>
  <c r="F14" i="21"/>
  <c r="I14" i="21" s="1"/>
  <c r="L14" i="21" s="1"/>
  <c r="C14" i="22" s="1"/>
  <c r="C16" i="20"/>
  <c r="C18" i="21" s="1"/>
  <c r="B14" i="20"/>
  <c r="B9" i="20"/>
  <c r="Q16" i="23"/>
  <c r="Q16" i="21"/>
  <c r="D16" i="20"/>
  <c r="D18" i="21" s="1"/>
  <c r="Q16" i="20"/>
  <c r="U13" i="12"/>
  <c r="B3" i="20" l="1"/>
  <c r="B8" i="27"/>
  <c r="N9" i="21"/>
  <c r="E9" i="22" s="1"/>
  <c r="H9" i="22" s="1"/>
  <c r="K9" i="22" s="1"/>
  <c r="N9" i="22" s="1"/>
  <c r="E9" i="23" s="1"/>
  <c r="H9" i="23" s="1"/>
  <c r="B9" i="21"/>
  <c r="H8" i="28"/>
  <c r="K8" i="28" s="1"/>
  <c r="N8" i="28" s="1"/>
  <c r="E8" i="29" s="1"/>
  <c r="G7" i="27"/>
  <c r="E19" i="20"/>
  <c r="G19" i="20"/>
  <c r="D19" i="20"/>
  <c r="C19" i="20"/>
  <c r="B14" i="21"/>
  <c r="F16" i="20"/>
  <c r="V16" i="22"/>
  <c r="F14" i="22"/>
  <c r="I14" i="22" s="1"/>
  <c r="L14" i="22" s="1"/>
  <c r="C14" i="23" s="1"/>
  <c r="B9" i="22"/>
  <c r="F11" i="22"/>
  <c r="I11" i="22" s="1"/>
  <c r="L11" i="22" s="1"/>
  <c r="C11" i="23" s="1"/>
  <c r="M4" i="21"/>
  <c r="D4" i="22" s="1"/>
  <c r="B11" i="21"/>
  <c r="G13" i="21"/>
  <c r="J13" i="21" s="1"/>
  <c r="M13" i="21" s="1"/>
  <c r="D13" i="22" s="1"/>
  <c r="D16" i="21"/>
  <c r="B13" i="20"/>
  <c r="B6" i="20"/>
  <c r="K9" i="23"/>
  <c r="N9" i="23" s="1"/>
  <c r="E9" i="24" s="1"/>
  <c r="H9" i="24" s="1"/>
  <c r="J16" i="20"/>
  <c r="J18" i="21" s="1"/>
  <c r="M16" i="20"/>
  <c r="M18" i="21" s="1"/>
  <c r="K16" i="20"/>
  <c r="K18" i="21" s="1"/>
  <c r="N7" i="20"/>
  <c r="H16" i="20"/>
  <c r="I16" i="20"/>
  <c r="I18" i="21" s="1"/>
  <c r="L5" i="20"/>
  <c r="K6" i="21"/>
  <c r="T16" i="23"/>
  <c r="V16" i="23"/>
  <c r="T16" i="21"/>
  <c r="V16" i="21"/>
  <c r="M3" i="21"/>
  <c r="B3" i="21" s="1"/>
  <c r="T16" i="20"/>
  <c r="V16" i="20"/>
  <c r="H8" i="13"/>
  <c r="I8" i="13" s="1"/>
  <c r="W12" i="19"/>
  <c r="R12" i="19"/>
  <c r="T12" i="19" s="1"/>
  <c r="Q12" i="19"/>
  <c r="V12" i="19" s="1"/>
  <c r="B12" i="19"/>
  <c r="B8" i="28" l="1"/>
  <c r="H8" i="29"/>
  <c r="K8" i="29" s="1"/>
  <c r="N8" i="29" s="1"/>
  <c r="E8" i="30" s="1"/>
  <c r="H8" i="30" s="1"/>
  <c r="K8" i="30" s="1"/>
  <c r="N8" i="30" s="1"/>
  <c r="B8" i="29"/>
  <c r="J7" i="27"/>
  <c r="E3" i="17"/>
  <c r="D19" i="21"/>
  <c r="H19" i="20"/>
  <c r="D10" i="17"/>
  <c r="D9" i="17"/>
  <c r="J19" i="20"/>
  <c r="D12" i="17"/>
  <c r="F19" i="20"/>
  <c r="D8" i="17"/>
  <c r="I19" i="20"/>
  <c r="B14" i="22"/>
  <c r="F14" i="23"/>
  <c r="I14" i="23" s="1"/>
  <c r="L14" i="23" s="1"/>
  <c r="C14" i="24" s="1"/>
  <c r="B11" i="22"/>
  <c r="B9" i="23"/>
  <c r="G13" i="22"/>
  <c r="J13" i="22" s="1"/>
  <c r="M13" i="22" s="1"/>
  <c r="D13" i="23" s="1"/>
  <c r="G4" i="22"/>
  <c r="J4" i="22" s="1"/>
  <c r="M4" i="22" s="1"/>
  <c r="D4" i="23" s="1"/>
  <c r="G16" i="21"/>
  <c r="B4" i="21"/>
  <c r="F11" i="23"/>
  <c r="I11" i="23" s="1"/>
  <c r="L11" i="23" s="1"/>
  <c r="C11" i="24" s="1"/>
  <c r="J16" i="21"/>
  <c r="B13" i="21"/>
  <c r="M16" i="21"/>
  <c r="D3" i="22"/>
  <c r="N16" i="20"/>
  <c r="N18" i="21" s="1"/>
  <c r="B7" i="20"/>
  <c r="C5" i="21"/>
  <c r="L16" i="20"/>
  <c r="L18" i="21" s="1"/>
  <c r="B5" i="20"/>
  <c r="N6" i="21"/>
  <c r="E6" i="22" s="1"/>
  <c r="W5" i="12"/>
  <c r="V5" i="12"/>
  <c r="R5" i="12"/>
  <c r="T5" i="12" s="1"/>
  <c r="Q5" i="12"/>
  <c r="B5" i="12"/>
  <c r="H3" i="13"/>
  <c r="I3" i="13" s="1"/>
  <c r="H5" i="13"/>
  <c r="I5" i="13" s="1"/>
  <c r="W8" i="19"/>
  <c r="R8" i="19"/>
  <c r="T8" i="19" s="1"/>
  <c r="Q8" i="19"/>
  <c r="V8" i="19" s="1"/>
  <c r="B8" i="19"/>
  <c r="B8" i="12"/>
  <c r="W8" i="12"/>
  <c r="R8" i="12"/>
  <c r="T8" i="12" s="1"/>
  <c r="Q8" i="12"/>
  <c r="V8" i="12" s="1"/>
  <c r="G13" i="23" l="1"/>
  <c r="J13" i="23" s="1"/>
  <c r="M13" i="23" s="1"/>
  <c r="B13" i="23"/>
  <c r="B8" i="30"/>
  <c r="E8" i="31"/>
  <c r="H8" i="31" s="1"/>
  <c r="K8" i="31" s="1"/>
  <c r="N8" i="31" s="1"/>
  <c r="M7" i="27"/>
  <c r="B7" i="27"/>
  <c r="B18" i="21"/>
  <c r="D4" i="18"/>
  <c r="E6" i="17"/>
  <c r="G19" i="21"/>
  <c r="E9" i="17"/>
  <c r="J19" i="21"/>
  <c r="E12" i="17"/>
  <c r="M19" i="21"/>
  <c r="F11" i="24"/>
  <c r="I11" i="24" s="1"/>
  <c r="L11" i="24" s="1"/>
  <c r="C11" i="26" s="1"/>
  <c r="F14" i="24"/>
  <c r="I14" i="24" s="1"/>
  <c r="L14" i="24" s="1"/>
  <c r="C14" i="26" s="1"/>
  <c r="K9" i="24"/>
  <c r="B14" i="23"/>
  <c r="D13" i="17"/>
  <c r="D11" i="17"/>
  <c r="B13" i="22"/>
  <c r="B11" i="23"/>
  <c r="B4" i="22"/>
  <c r="D13" i="24"/>
  <c r="H6" i="22"/>
  <c r="K6" i="22" s="1"/>
  <c r="N6" i="22" s="1"/>
  <c r="E6" i="23" s="1"/>
  <c r="G4" i="23"/>
  <c r="J4" i="23" s="1"/>
  <c r="M4" i="23" s="1"/>
  <c r="D4" i="24" s="1"/>
  <c r="G3" i="22"/>
  <c r="D16" i="22"/>
  <c r="B16" i="20"/>
  <c r="B4" i="25" s="1"/>
  <c r="E16" i="21"/>
  <c r="F5" i="21"/>
  <c r="C16" i="21"/>
  <c r="C18" i="22" s="1"/>
  <c r="B6" i="21"/>
  <c r="W5" i="19"/>
  <c r="R5" i="19"/>
  <c r="T5" i="19" s="1"/>
  <c r="Q5" i="19"/>
  <c r="V5" i="19" s="1"/>
  <c r="B5" i="19"/>
  <c r="F3" i="17" l="1"/>
  <c r="D19" i="22"/>
  <c r="D18" i="23"/>
  <c r="B8" i="31"/>
  <c r="E8" i="32"/>
  <c r="F11" i="26"/>
  <c r="I11" i="26" s="1"/>
  <c r="L11" i="26" s="1"/>
  <c r="C11" i="27" s="1"/>
  <c r="B11" i="26"/>
  <c r="F14" i="26"/>
  <c r="I14" i="26" s="1"/>
  <c r="L14" i="26" s="1"/>
  <c r="C14" i="27" s="1"/>
  <c r="D7" i="28"/>
  <c r="D5" i="18"/>
  <c r="E4" i="17"/>
  <c r="E19" i="21"/>
  <c r="B11" i="24"/>
  <c r="B14" i="24"/>
  <c r="E2" i="17"/>
  <c r="C19" i="21"/>
  <c r="G13" i="24"/>
  <c r="J13" i="24" s="1"/>
  <c r="M13" i="24" s="1"/>
  <c r="D13" i="26" s="1"/>
  <c r="G4" i="24"/>
  <c r="J4" i="24" s="1"/>
  <c r="M4" i="24" s="1"/>
  <c r="D4" i="26" s="1"/>
  <c r="N9" i="24"/>
  <c r="B6" i="22"/>
  <c r="H6" i="23"/>
  <c r="K6" i="23" s="1"/>
  <c r="N6" i="23" s="1"/>
  <c r="E6" i="24" s="1"/>
  <c r="B4" i="23"/>
  <c r="J3" i="22"/>
  <c r="G16" i="22"/>
  <c r="H16" i="21"/>
  <c r="F16" i="21"/>
  <c r="F18" i="22" s="1"/>
  <c r="I5" i="21"/>
  <c r="H12" i="13"/>
  <c r="I12" i="13" s="1"/>
  <c r="F6" i="17" l="1"/>
  <c r="G18" i="23"/>
  <c r="G19" i="22"/>
  <c r="B14" i="26"/>
  <c r="B4" i="24"/>
  <c r="F11" i="27"/>
  <c r="I11" i="27" s="1"/>
  <c r="L11" i="27" s="1"/>
  <c r="C11" i="28" s="1"/>
  <c r="G13" i="26"/>
  <c r="J13" i="26" s="1"/>
  <c r="M13" i="26" s="1"/>
  <c r="D13" i="27" s="1"/>
  <c r="B13" i="26"/>
  <c r="H8" i="32"/>
  <c r="K8" i="32" s="1"/>
  <c r="N8" i="32" s="1"/>
  <c r="E8" i="33" s="1"/>
  <c r="G4" i="26"/>
  <c r="J4" i="26" s="1"/>
  <c r="M4" i="26" s="1"/>
  <c r="D4" i="27" s="1"/>
  <c r="F14" i="27"/>
  <c r="I14" i="27" s="1"/>
  <c r="L14" i="27" s="1"/>
  <c r="C14" i="28" s="1"/>
  <c r="G7" i="28"/>
  <c r="B9" i="24"/>
  <c r="E9" i="26"/>
  <c r="H9" i="26" s="1"/>
  <c r="E7" i="17"/>
  <c r="H19" i="21"/>
  <c r="B13" i="24"/>
  <c r="E5" i="17"/>
  <c r="F19" i="21"/>
  <c r="H6" i="24"/>
  <c r="E16" i="24"/>
  <c r="B6" i="23"/>
  <c r="M3" i="22"/>
  <c r="J16" i="22"/>
  <c r="N7" i="21"/>
  <c r="K16" i="21"/>
  <c r="I16" i="21"/>
  <c r="I18" i="22" s="1"/>
  <c r="L5" i="21"/>
  <c r="B5" i="21" s="1"/>
  <c r="W11" i="19"/>
  <c r="R11" i="19"/>
  <c r="T11" i="19" s="1"/>
  <c r="Q11" i="19"/>
  <c r="V11" i="19" s="1"/>
  <c r="B11" i="19"/>
  <c r="W10" i="12"/>
  <c r="R10" i="12"/>
  <c r="T10" i="12" s="1"/>
  <c r="Q10" i="12"/>
  <c r="V10" i="12" s="1"/>
  <c r="B10" i="12"/>
  <c r="F9" i="17" l="1"/>
  <c r="J19" i="22"/>
  <c r="J18" i="23"/>
  <c r="H4" i="17"/>
  <c r="B4" i="26"/>
  <c r="F14" i="28"/>
  <c r="I14" i="28" s="1"/>
  <c r="L14" i="28" s="1"/>
  <c r="C14" i="29" s="1"/>
  <c r="F11" i="28"/>
  <c r="I11" i="28" s="1"/>
  <c r="L11" i="28" s="1"/>
  <c r="C11" i="29" s="1"/>
  <c r="G4" i="27"/>
  <c r="J4" i="27" s="1"/>
  <c r="M4" i="27" s="1"/>
  <c r="D4" i="28" s="1"/>
  <c r="G13" i="27"/>
  <c r="J13" i="27" s="1"/>
  <c r="M13" i="27" s="1"/>
  <c r="D13" i="28" s="1"/>
  <c r="H8" i="33"/>
  <c r="K8" i="33" s="1"/>
  <c r="N8" i="33" s="1"/>
  <c r="E8" i="34" s="1"/>
  <c r="H8" i="34" s="1"/>
  <c r="K8" i="34" s="1"/>
  <c r="N8" i="34" s="1"/>
  <c r="B8" i="34" s="1"/>
  <c r="B14" i="27"/>
  <c r="B8" i="32"/>
  <c r="B11" i="27"/>
  <c r="J7" i="28"/>
  <c r="E10" i="17"/>
  <c r="K19" i="21"/>
  <c r="E8" i="17"/>
  <c r="I19" i="21"/>
  <c r="K6" i="24"/>
  <c r="H16" i="24"/>
  <c r="D3" i="23"/>
  <c r="M16" i="22"/>
  <c r="B3" i="22"/>
  <c r="N16" i="21"/>
  <c r="B7" i="21"/>
  <c r="B16" i="21" s="1"/>
  <c r="C5" i="22"/>
  <c r="L16" i="21"/>
  <c r="L18" i="22" s="1"/>
  <c r="B18" i="22" s="1"/>
  <c r="H7" i="13"/>
  <c r="I7" i="13" s="1"/>
  <c r="C14" i="19"/>
  <c r="W14" i="19"/>
  <c r="R14" i="19"/>
  <c r="T14" i="19" s="1"/>
  <c r="Q14" i="19"/>
  <c r="V14" i="19" s="1"/>
  <c r="B14" i="19"/>
  <c r="B12" i="12"/>
  <c r="W12" i="12"/>
  <c r="R12" i="12"/>
  <c r="T12" i="12" s="1"/>
  <c r="Q12" i="12"/>
  <c r="V12" i="12" s="1"/>
  <c r="H7" i="17" l="1"/>
  <c r="F12" i="17"/>
  <c r="M18" i="23"/>
  <c r="M19" i="22"/>
  <c r="B14" i="28"/>
  <c r="B4" i="27"/>
  <c r="B13" i="27"/>
  <c r="B11" i="28"/>
  <c r="G13" i="28"/>
  <c r="J13" i="28" s="1"/>
  <c r="M13" i="28" s="1"/>
  <c r="D13" i="29" s="1"/>
  <c r="F11" i="29"/>
  <c r="I11" i="29" s="1"/>
  <c r="L11" i="29" s="1"/>
  <c r="B8" i="33"/>
  <c r="G4" i="28"/>
  <c r="J4" i="28" s="1"/>
  <c r="M4" i="28" s="1"/>
  <c r="D4" i="29" s="1"/>
  <c r="B4" i="28"/>
  <c r="F14" i="29"/>
  <c r="I14" i="29" s="1"/>
  <c r="L14" i="29" s="1"/>
  <c r="C14" i="30" s="1"/>
  <c r="M7" i="28"/>
  <c r="B7" i="28"/>
  <c r="K9" i="26"/>
  <c r="B19" i="21"/>
  <c r="B5" i="25"/>
  <c r="E13" i="17"/>
  <c r="N19" i="21"/>
  <c r="E11" i="17"/>
  <c r="L19" i="21"/>
  <c r="N6" i="24"/>
  <c r="K16" i="24"/>
  <c r="H10" i="17" s="1"/>
  <c r="B6" i="24"/>
  <c r="G3" i="23"/>
  <c r="D16" i="23"/>
  <c r="E16" i="22"/>
  <c r="F5" i="22"/>
  <c r="C16" i="22"/>
  <c r="H10" i="13"/>
  <c r="I10" i="13" s="1"/>
  <c r="W10" i="19"/>
  <c r="R10" i="19"/>
  <c r="T10" i="19" s="1"/>
  <c r="Q10" i="19"/>
  <c r="V10" i="19" s="1"/>
  <c r="B10" i="19"/>
  <c r="W9" i="12"/>
  <c r="R9" i="12"/>
  <c r="T9" i="12" s="1"/>
  <c r="B9" i="12"/>
  <c r="Q9" i="12"/>
  <c r="V9" i="12" s="1"/>
  <c r="B14" i="29" l="1"/>
  <c r="F4" i="17"/>
  <c r="E19" i="22"/>
  <c r="E18" i="23"/>
  <c r="G3" i="17"/>
  <c r="D19" i="23"/>
  <c r="D18" i="24"/>
  <c r="F2" i="17"/>
  <c r="F2" i="18" s="1"/>
  <c r="C18" i="23"/>
  <c r="C19" i="22"/>
  <c r="B11" i="29"/>
  <c r="B13" i="28"/>
  <c r="C11" i="30"/>
  <c r="G4" i="29"/>
  <c r="J4" i="29" s="1"/>
  <c r="M4" i="29" s="1"/>
  <c r="D4" i="30" s="1"/>
  <c r="N16" i="24"/>
  <c r="E6" i="26"/>
  <c r="F14" i="30"/>
  <c r="I14" i="30" s="1"/>
  <c r="L14" i="30" s="1"/>
  <c r="C14" i="31" s="1"/>
  <c r="B14" i="30"/>
  <c r="G13" i="29"/>
  <c r="J13" i="29" s="1"/>
  <c r="M13" i="29" s="1"/>
  <c r="D13" i="30" s="1"/>
  <c r="D7" i="29"/>
  <c r="N9" i="26"/>
  <c r="B9" i="26" s="1"/>
  <c r="G16" i="23"/>
  <c r="J3" i="23"/>
  <c r="H16" i="22"/>
  <c r="F16" i="22"/>
  <c r="I5" i="22"/>
  <c r="H2" i="13"/>
  <c r="I2" i="13" s="1"/>
  <c r="H4" i="13"/>
  <c r="I4" i="13" s="1"/>
  <c r="H6" i="13"/>
  <c r="I6" i="13" s="1"/>
  <c r="B13" i="19"/>
  <c r="W13" i="19"/>
  <c r="R13" i="19"/>
  <c r="T13" i="19" s="1"/>
  <c r="Q13" i="19"/>
  <c r="V13" i="19" s="1"/>
  <c r="W6" i="19"/>
  <c r="R6" i="19"/>
  <c r="T6" i="19" s="1"/>
  <c r="Q6" i="19"/>
  <c r="V6" i="19" s="1"/>
  <c r="B6" i="19"/>
  <c r="W6" i="12"/>
  <c r="W7" i="12"/>
  <c r="W11" i="12"/>
  <c r="R6" i="12"/>
  <c r="T6" i="12" s="1"/>
  <c r="R7" i="12"/>
  <c r="T7" i="12" s="1"/>
  <c r="R11" i="12"/>
  <c r="T11" i="12" s="1"/>
  <c r="Q6" i="12"/>
  <c r="V6" i="12" s="1"/>
  <c r="Q7" i="12"/>
  <c r="V7" i="12" s="1"/>
  <c r="Q11" i="12"/>
  <c r="V11" i="12" s="1"/>
  <c r="B6" i="12"/>
  <c r="B7" i="12"/>
  <c r="B11" i="12"/>
  <c r="F7" i="17" l="1"/>
  <c r="H19" i="22"/>
  <c r="H18" i="23"/>
  <c r="H13" i="17"/>
  <c r="G6" i="17"/>
  <c r="G18" i="24"/>
  <c r="G19" i="23"/>
  <c r="F5" i="17"/>
  <c r="F3" i="18" s="1"/>
  <c r="F19" i="22"/>
  <c r="F18" i="23"/>
  <c r="B4" i="29"/>
  <c r="F14" i="31"/>
  <c r="I14" i="31" s="1"/>
  <c r="L14" i="31" s="1"/>
  <c r="C14" i="32" s="1"/>
  <c r="G4" i="30"/>
  <c r="J4" i="30" s="1"/>
  <c r="M4" i="30" s="1"/>
  <c r="D4" i="31" s="1"/>
  <c r="B4" i="30"/>
  <c r="B13" i="29"/>
  <c r="H6" i="26"/>
  <c r="E16" i="26"/>
  <c r="I4" i="17" s="1"/>
  <c r="F11" i="30"/>
  <c r="I11" i="30" s="1"/>
  <c r="L11" i="30" s="1"/>
  <c r="C11" i="31" s="1"/>
  <c r="G13" i="30"/>
  <c r="J13" i="30" s="1"/>
  <c r="M13" i="30" s="1"/>
  <c r="D13" i="31" s="1"/>
  <c r="B13" i="30"/>
  <c r="G7" i="29"/>
  <c r="E9" i="27"/>
  <c r="H9" i="27" s="1"/>
  <c r="M3" i="23"/>
  <c r="J16" i="23"/>
  <c r="N7" i="22"/>
  <c r="K16" i="22"/>
  <c r="L5" i="22"/>
  <c r="B5" i="22" s="1"/>
  <c r="I16" i="22"/>
  <c r="U16" i="19"/>
  <c r="U19" i="19" s="1"/>
  <c r="S16" i="19"/>
  <c r="N16" i="19"/>
  <c r="N18" i="20" s="1"/>
  <c r="N19" i="20" s="1"/>
  <c r="M16" i="19"/>
  <c r="M18" i="20" s="1"/>
  <c r="M19" i="20" s="1"/>
  <c r="L16" i="19"/>
  <c r="L18" i="20" s="1"/>
  <c r="K16" i="19"/>
  <c r="K18" i="20" s="1"/>
  <c r="K19" i="20" s="1"/>
  <c r="J16" i="19"/>
  <c r="I16" i="19"/>
  <c r="H16" i="19"/>
  <c r="G16" i="19"/>
  <c r="F16" i="19"/>
  <c r="E16" i="19"/>
  <c r="D16" i="19"/>
  <c r="C16" i="19"/>
  <c r="W7" i="19"/>
  <c r="R7" i="19"/>
  <c r="T7" i="19" s="1"/>
  <c r="Q7" i="19"/>
  <c r="V7" i="19" s="1"/>
  <c r="B7" i="19"/>
  <c r="W4" i="19"/>
  <c r="R4" i="19"/>
  <c r="T4" i="19" s="1"/>
  <c r="Q4" i="19"/>
  <c r="V4" i="19" s="1"/>
  <c r="B4" i="19"/>
  <c r="W3" i="19"/>
  <c r="R3" i="19"/>
  <c r="T3" i="19" s="1"/>
  <c r="Q3" i="19"/>
  <c r="V3" i="19" s="1"/>
  <c r="B3" i="19"/>
  <c r="G9" i="17" l="1"/>
  <c r="J19" i="23"/>
  <c r="J18" i="24"/>
  <c r="F10" i="17"/>
  <c r="K19" i="22"/>
  <c r="K18" i="23"/>
  <c r="F8" i="17"/>
  <c r="F4" i="18" s="1"/>
  <c r="I18" i="23"/>
  <c r="I19" i="22"/>
  <c r="F14" i="32"/>
  <c r="I14" i="32" s="1"/>
  <c r="L14" i="32" s="1"/>
  <c r="C14" i="33" s="1"/>
  <c r="G4" i="31"/>
  <c r="J4" i="31" s="1"/>
  <c r="M4" i="31" s="1"/>
  <c r="D4" i="32" s="1"/>
  <c r="F11" i="31"/>
  <c r="I11" i="31" s="1"/>
  <c r="L11" i="31" s="1"/>
  <c r="C11" i="32" s="1"/>
  <c r="G13" i="31"/>
  <c r="J13" i="31" s="1"/>
  <c r="M13" i="31" s="1"/>
  <c r="D13" i="32" s="1"/>
  <c r="B11" i="30"/>
  <c r="K6" i="26"/>
  <c r="H16" i="26"/>
  <c r="I7" i="17" s="1"/>
  <c r="B14" i="31"/>
  <c r="J7" i="29"/>
  <c r="M16" i="23"/>
  <c r="D3" i="24"/>
  <c r="B18" i="20"/>
  <c r="B19" i="20" s="1"/>
  <c r="L19" i="20"/>
  <c r="W16" i="19"/>
  <c r="B3" i="23"/>
  <c r="N16" i="22"/>
  <c r="B7" i="22"/>
  <c r="B16" i="22" s="1"/>
  <c r="C5" i="23"/>
  <c r="L16" i="22"/>
  <c r="B16" i="19"/>
  <c r="Q16" i="19"/>
  <c r="D6" i="18"/>
  <c r="E7" i="18" s="1"/>
  <c r="B4" i="12"/>
  <c r="W4" i="12"/>
  <c r="R4" i="12"/>
  <c r="T4" i="12" s="1"/>
  <c r="Q4" i="12"/>
  <c r="V4" i="12" s="1"/>
  <c r="G12" i="17" l="1"/>
  <c r="M19" i="23"/>
  <c r="M18" i="24"/>
  <c r="B4" i="31"/>
  <c r="F13" i="17"/>
  <c r="N19" i="22"/>
  <c r="N18" i="23"/>
  <c r="B13" i="31"/>
  <c r="B6" i="25"/>
  <c r="B19" i="22"/>
  <c r="F11" i="17"/>
  <c r="F5" i="18" s="1"/>
  <c r="F6" i="18" s="1"/>
  <c r="F7" i="18" s="1"/>
  <c r="L19" i="22"/>
  <c r="L18" i="23"/>
  <c r="G13" i="32"/>
  <c r="J13" i="32" s="1"/>
  <c r="M13" i="32" s="1"/>
  <c r="D13" i="33" s="1"/>
  <c r="G4" i="32"/>
  <c r="J4" i="32" s="1"/>
  <c r="M4" i="32" s="1"/>
  <c r="D4" i="33" s="1"/>
  <c r="N6" i="26"/>
  <c r="B6" i="26" s="1"/>
  <c r="K16" i="26"/>
  <c r="I10" i="17" s="1"/>
  <c r="B11" i="31"/>
  <c r="B14" i="32"/>
  <c r="F11" i="32"/>
  <c r="I11" i="32" s="1"/>
  <c r="L11" i="32" s="1"/>
  <c r="C11" i="33" s="1"/>
  <c r="B11" i="32"/>
  <c r="F14" i="33"/>
  <c r="I14" i="33" s="1"/>
  <c r="L14" i="33" s="1"/>
  <c r="C14" i="34" s="1"/>
  <c r="M7" i="29"/>
  <c r="B7" i="29" s="1"/>
  <c r="K9" i="27"/>
  <c r="G3" i="24"/>
  <c r="D16" i="24"/>
  <c r="E16" i="23"/>
  <c r="F5" i="23"/>
  <c r="C16" i="23"/>
  <c r="V16" i="19"/>
  <c r="T16" i="19"/>
  <c r="G4" i="17" l="1"/>
  <c r="E18" i="24"/>
  <c r="E19" i="24" s="1"/>
  <c r="E19" i="23"/>
  <c r="H3" i="17"/>
  <c r="D19" i="24"/>
  <c r="B18" i="23"/>
  <c r="G2" i="17"/>
  <c r="G2" i="18" s="1"/>
  <c r="C18" i="24"/>
  <c r="C19" i="23"/>
  <c r="B4" i="32"/>
  <c r="G4" i="33"/>
  <c r="J4" i="33" s="1"/>
  <c r="M4" i="33" s="1"/>
  <c r="D4" i="34" s="1"/>
  <c r="F11" i="33"/>
  <c r="I11" i="33" s="1"/>
  <c r="L11" i="33" s="1"/>
  <c r="B13" i="32"/>
  <c r="F14" i="34"/>
  <c r="I14" i="34" s="1"/>
  <c r="L14" i="34" s="1"/>
  <c r="B14" i="34"/>
  <c r="B14" i="33"/>
  <c r="E6" i="27"/>
  <c r="N16" i="26"/>
  <c r="I13" i="17" s="1"/>
  <c r="G13" i="33"/>
  <c r="J13" i="33" s="1"/>
  <c r="M13" i="33" s="1"/>
  <c r="D13" i="34" s="1"/>
  <c r="G13" i="34" s="1"/>
  <c r="J13" i="34" s="1"/>
  <c r="M13" i="34" s="1"/>
  <c r="B13" i="34" s="1"/>
  <c r="D7" i="30"/>
  <c r="N9" i="27"/>
  <c r="B9" i="27" s="1"/>
  <c r="J3" i="24"/>
  <c r="G16" i="24"/>
  <c r="H16" i="23"/>
  <c r="I5" i="23"/>
  <c r="F16" i="23"/>
  <c r="D14" i="12"/>
  <c r="E14" i="12"/>
  <c r="F14" i="12"/>
  <c r="G14" i="12"/>
  <c r="H14" i="12"/>
  <c r="I14" i="12"/>
  <c r="J14" i="12"/>
  <c r="K14" i="12"/>
  <c r="L14" i="12"/>
  <c r="M14" i="12"/>
  <c r="N14" i="12"/>
  <c r="C14" i="12"/>
  <c r="G7" i="17" l="1"/>
  <c r="H18" i="24"/>
  <c r="H19" i="24" s="1"/>
  <c r="H19" i="23"/>
  <c r="H6" i="17"/>
  <c r="G19" i="24"/>
  <c r="B13" i="33"/>
  <c r="B11" i="33"/>
  <c r="G5" i="17"/>
  <c r="F18" i="24"/>
  <c r="F19" i="23"/>
  <c r="C11" i="34"/>
  <c r="B4" i="33"/>
  <c r="H6" i="27"/>
  <c r="E16" i="27"/>
  <c r="J4" i="17" s="1"/>
  <c r="G4" i="34"/>
  <c r="J4" i="34" s="1"/>
  <c r="M4" i="34" s="1"/>
  <c r="G7" i="30"/>
  <c r="E9" i="28"/>
  <c r="H9" i="28" s="1"/>
  <c r="M3" i="24"/>
  <c r="B3" i="24" s="1"/>
  <c r="J16" i="24"/>
  <c r="K16" i="23"/>
  <c r="N7" i="23"/>
  <c r="N16" i="23" s="1"/>
  <c r="L5" i="23"/>
  <c r="C5" i="24" s="1"/>
  <c r="I16" i="23"/>
  <c r="C14" i="17"/>
  <c r="C16" i="17" s="1"/>
  <c r="D14" i="17"/>
  <c r="D16" i="17" s="1"/>
  <c r="E14" i="17"/>
  <c r="E16" i="17" s="1"/>
  <c r="F14" i="17"/>
  <c r="F16" i="17" s="1"/>
  <c r="C6" i="18"/>
  <c r="D7" i="18" s="1"/>
  <c r="B6" i="18"/>
  <c r="B14" i="17"/>
  <c r="B16" i="17" s="1"/>
  <c r="H9" i="17" l="1"/>
  <c r="J19" i="24"/>
  <c r="G13" i="17"/>
  <c r="N18" i="24"/>
  <c r="N19" i="24" s="1"/>
  <c r="N19" i="23"/>
  <c r="G10" i="17"/>
  <c r="K18" i="24"/>
  <c r="K19" i="24" s="1"/>
  <c r="K19" i="23"/>
  <c r="G3" i="18"/>
  <c r="G8" i="17"/>
  <c r="G4" i="18" s="1"/>
  <c r="I18" i="24"/>
  <c r="I19" i="23"/>
  <c r="F11" i="34"/>
  <c r="I11" i="34" s="1"/>
  <c r="L11" i="34" s="1"/>
  <c r="B11" i="34" s="1"/>
  <c r="M16" i="24"/>
  <c r="D3" i="26"/>
  <c r="B4" i="34"/>
  <c r="K6" i="27"/>
  <c r="H16" i="27"/>
  <c r="J7" i="17" s="1"/>
  <c r="J7" i="30"/>
  <c r="F5" i="24"/>
  <c r="C16" i="24"/>
  <c r="D17" i="17"/>
  <c r="B7" i="23"/>
  <c r="B5" i="23"/>
  <c r="L16" i="23"/>
  <c r="E17" i="17"/>
  <c r="F17" i="17"/>
  <c r="C7" i="18"/>
  <c r="C17" i="17"/>
  <c r="H12" i="17" l="1"/>
  <c r="M19" i="24"/>
  <c r="C19" i="24"/>
  <c r="H2" i="17"/>
  <c r="G11" i="17"/>
  <c r="L19" i="23"/>
  <c r="L18" i="24"/>
  <c r="B18" i="24" s="1"/>
  <c r="G3" i="26"/>
  <c r="D16" i="26"/>
  <c r="I3" i="17" s="1"/>
  <c r="N6" i="27"/>
  <c r="K16" i="27"/>
  <c r="J10" i="17" s="1"/>
  <c r="M7" i="30"/>
  <c r="B7" i="30"/>
  <c r="K9" i="28"/>
  <c r="I5" i="24"/>
  <c r="F16" i="24"/>
  <c r="B16" i="23"/>
  <c r="U14" i="12"/>
  <c r="U18" i="12" s="1"/>
  <c r="S14" i="12"/>
  <c r="W3" i="12"/>
  <c r="W14" i="12" s="1"/>
  <c r="R3" i="12"/>
  <c r="T3" i="12" s="1"/>
  <c r="Q3" i="12"/>
  <c r="Q14" i="12" s="1"/>
  <c r="G14" i="17" l="1"/>
  <c r="G16" i="17" s="1"/>
  <c r="G17" i="17" s="1"/>
  <c r="G5" i="18"/>
  <c r="G6" i="18" s="1"/>
  <c r="G7" i="18" s="1"/>
  <c r="F19" i="24"/>
  <c r="H5" i="17"/>
  <c r="H3" i="18" s="1"/>
  <c r="H2" i="18"/>
  <c r="B7" i="25"/>
  <c r="B19" i="23"/>
  <c r="E6" i="28"/>
  <c r="N16" i="27"/>
  <c r="J13" i="17" s="1"/>
  <c r="B6" i="27"/>
  <c r="J3" i="26"/>
  <c r="G16" i="26"/>
  <c r="I6" i="17" s="1"/>
  <c r="D7" i="31"/>
  <c r="N9" i="28"/>
  <c r="B9" i="28"/>
  <c r="I16" i="24"/>
  <c r="L5" i="24"/>
  <c r="B5" i="24" s="1"/>
  <c r="B16" i="24" s="1"/>
  <c r="B8" i="25" s="1"/>
  <c r="V14" i="12"/>
  <c r="T14" i="12"/>
  <c r="V3" i="12"/>
  <c r="E16" i="13"/>
  <c r="C16" i="13"/>
  <c r="H15" i="13"/>
  <c r="H9" i="13"/>
  <c r="I19" i="24" l="1"/>
  <c r="H8" i="17"/>
  <c r="H4" i="18" s="1"/>
  <c r="B19" i="24"/>
  <c r="H6" i="28"/>
  <c r="E16" i="28"/>
  <c r="L16" i="24"/>
  <c r="C5" i="26"/>
  <c r="M3" i="26"/>
  <c r="B3" i="26" s="1"/>
  <c r="J16" i="26"/>
  <c r="I9" i="17" s="1"/>
  <c r="G7" i="31"/>
  <c r="E9" i="29"/>
  <c r="H9" i="29" s="1"/>
  <c r="F13" i="13"/>
  <c r="F11" i="13"/>
  <c r="D13" i="13"/>
  <c r="D11" i="13"/>
  <c r="D3" i="13"/>
  <c r="D8" i="13"/>
  <c r="F3" i="13"/>
  <c r="F8" i="13"/>
  <c r="F12" i="13"/>
  <c r="F5" i="13"/>
  <c r="D12" i="13"/>
  <c r="D5" i="13"/>
  <c r="F10" i="13"/>
  <c r="F7" i="13"/>
  <c r="D10" i="13"/>
  <c r="D7" i="13"/>
  <c r="F2" i="13"/>
  <c r="F4" i="13"/>
  <c r="F6" i="13"/>
  <c r="D4" i="13"/>
  <c r="D6" i="13"/>
  <c r="D2" i="13"/>
  <c r="F9" i="13"/>
  <c r="D9" i="13"/>
  <c r="H16" i="13"/>
  <c r="I16" i="13" s="1"/>
  <c r="F15" i="13"/>
  <c r="D15" i="13"/>
  <c r="I9" i="13"/>
  <c r="L19" i="24" l="1"/>
  <c r="H11" i="17"/>
  <c r="H5" i="18" s="1"/>
  <c r="H6" i="18" s="1"/>
  <c r="H7" i="18" s="1"/>
  <c r="D3" i="27"/>
  <c r="M16" i="26"/>
  <c r="I12" i="17" s="1"/>
  <c r="F5" i="26"/>
  <c r="C16" i="26"/>
  <c r="I2" i="17" s="1"/>
  <c r="K6" i="28"/>
  <c r="H16" i="28"/>
  <c r="J7" i="31"/>
  <c r="B3" i="12"/>
  <c r="B14" i="12" s="1"/>
  <c r="I2" i="18" l="1"/>
  <c r="H14" i="17"/>
  <c r="H16" i="17" s="1"/>
  <c r="H17" i="17" s="1"/>
  <c r="I5" i="26"/>
  <c r="F16" i="26"/>
  <c r="I5" i="17" s="1"/>
  <c r="I3" i="18" s="1"/>
  <c r="N6" i="28"/>
  <c r="K16" i="28"/>
  <c r="G3" i="27"/>
  <c r="D16" i="27"/>
  <c r="J3" i="17" s="1"/>
  <c r="M7" i="31"/>
  <c r="B7" i="31"/>
  <c r="K9" i="29"/>
  <c r="J3" i="27" l="1"/>
  <c r="G16" i="27"/>
  <c r="J6" i="17" s="1"/>
  <c r="E6" i="29"/>
  <c r="N16" i="28"/>
  <c r="B6" i="28"/>
  <c r="L5" i="26"/>
  <c r="I16" i="26"/>
  <c r="I8" i="17" s="1"/>
  <c r="I4" i="18" s="1"/>
  <c r="D7" i="32"/>
  <c r="N9" i="29"/>
  <c r="M3" i="27" l="1"/>
  <c r="B3" i="27" s="1"/>
  <c r="J16" i="27"/>
  <c r="J9" i="17" s="1"/>
  <c r="H6" i="29"/>
  <c r="E16" i="29"/>
  <c r="C5" i="27"/>
  <c r="L16" i="26"/>
  <c r="I11" i="17" s="1"/>
  <c r="I5" i="18" s="1"/>
  <c r="I6" i="18" s="1"/>
  <c r="I7" i="18" s="1"/>
  <c r="B5" i="26"/>
  <c r="B16" i="26" s="1"/>
  <c r="B9" i="25" s="1"/>
  <c r="G7" i="32"/>
  <c r="E9" i="30"/>
  <c r="H9" i="30" s="1"/>
  <c r="B9" i="29"/>
  <c r="I14" i="17" l="1"/>
  <c r="I16" i="17" s="1"/>
  <c r="I17" i="17" s="1"/>
  <c r="F5" i="27"/>
  <c r="C16" i="27"/>
  <c r="J2" i="17" s="1"/>
  <c r="K6" i="29"/>
  <c r="H16" i="29"/>
  <c r="D3" i="28"/>
  <c r="M16" i="27"/>
  <c r="J12" i="17" s="1"/>
  <c r="J7" i="32"/>
  <c r="J2" i="18" l="1"/>
  <c r="G3" i="28"/>
  <c r="D16" i="28"/>
  <c r="N6" i="29"/>
  <c r="K16" i="29"/>
  <c r="I5" i="27"/>
  <c r="F16" i="27"/>
  <c r="J5" i="17" s="1"/>
  <c r="J3" i="18" s="1"/>
  <c r="M7" i="32"/>
  <c r="B7" i="32" s="1"/>
  <c r="K9" i="30"/>
  <c r="L5" i="27" l="1"/>
  <c r="B5" i="27" s="1"/>
  <c r="B16" i="27" s="1"/>
  <c r="B10" i="25" s="1"/>
  <c r="I16" i="27"/>
  <c r="J8" i="17" s="1"/>
  <c r="J4" i="18" s="1"/>
  <c r="E6" i="30"/>
  <c r="N16" i="29"/>
  <c r="B6" i="29"/>
  <c r="J3" i="28"/>
  <c r="G16" i="28"/>
  <c r="D7" i="33"/>
  <c r="N9" i="30"/>
  <c r="B9" i="30" s="1"/>
  <c r="M3" i="28" l="1"/>
  <c r="B3" i="28" s="1"/>
  <c r="J16" i="28"/>
  <c r="C5" i="28"/>
  <c r="L16" i="27"/>
  <c r="J11" i="17" s="1"/>
  <c r="J5" i="18" s="1"/>
  <c r="J6" i="18" s="1"/>
  <c r="J7" i="18" s="1"/>
  <c r="H6" i="30"/>
  <c r="E16" i="30"/>
  <c r="G7" i="33"/>
  <c r="E9" i="31"/>
  <c r="H9" i="31" s="1"/>
  <c r="J14" i="17" l="1"/>
  <c r="J16" i="17" s="1"/>
  <c r="J17" i="17" s="1"/>
  <c r="F5" i="28"/>
  <c r="C16" i="28"/>
  <c r="K6" i="30"/>
  <c r="H16" i="30"/>
  <c r="D3" i="29"/>
  <c r="M16" i="28"/>
  <c r="J7" i="33"/>
  <c r="N6" i="30" l="1"/>
  <c r="K16" i="30"/>
  <c r="B6" i="30"/>
  <c r="G3" i="29"/>
  <c r="D16" i="29"/>
  <c r="I5" i="28"/>
  <c r="F16" i="28"/>
  <c r="M7" i="33"/>
  <c r="B7" i="33" s="1"/>
  <c r="K9" i="31"/>
  <c r="J3" i="29" l="1"/>
  <c r="G16" i="29"/>
  <c r="L5" i="28"/>
  <c r="I16" i="28"/>
  <c r="E6" i="31"/>
  <c r="N16" i="30"/>
  <c r="D7" i="34"/>
  <c r="N9" i="31"/>
  <c r="B5" i="28" l="1"/>
  <c r="B16" i="28" s="1"/>
  <c r="B11" i="25" s="1"/>
  <c r="C5" i="29"/>
  <c r="L16" i="28"/>
  <c r="H6" i="31"/>
  <c r="E16" i="31"/>
  <c r="M3" i="29"/>
  <c r="J16" i="29"/>
  <c r="G7" i="34"/>
  <c r="E9" i="32"/>
  <c r="H9" i="32" s="1"/>
  <c r="B9" i="31"/>
  <c r="D3" i="30" l="1"/>
  <c r="M16" i="29"/>
  <c r="B3" i="29"/>
  <c r="K6" i="31"/>
  <c r="H16" i="31"/>
  <c r="F5" i="29"/>
  <c r="C16" i="29"/>
  <c r="J7" i="34"/>
  <c r="N6" i="31" l="1"/>
  <c r="K16" i="31"/>
  <c r="B6" i="31"/>
  <c r="I5" i="29"/>
  <c r="F16" i="29"/>
  <c r="G3" i="30"/>
  <c r="D16" i="30"/>
  <c r="M7" i="34"/>
  <c r="B7" i="34" s="1"/>
  <c r="K9" i="32"/>
  <c r="E6" i="32" l="1"/>
  <c r="N16" i="31"/>
  <c r="J3" i="30"/>
  <c r="G16" i="30"/>
  <c r="L5" i="29"/>
  <c r="I16" i="29"/>
  <c r="B5" i="29"/>
  <c r="B16" i="29" s="1"/>
  <c r="B12" i="25" s="1"/>
  <c r="N9" i="32"/>
  <c r="B9" i="32" s="1"/>
  <c r="M3" i="30" l="1"/>
  <c r="J16" i="30"/>
  <c r="B3" i="30"/>
  <c r="C5" i="30"/>
  <c r="L16" i="29"/>
  <c r="H6" i="32"/>
  <c r="E16" i="32"/>
  <c r="E9" i="33"/>
  <c r="H9" i="33" s="1"/>
  <c r="K6" i="32" l="1"/>
  <c r="H16" i="32"/>
  <c r="D3" i="31"/>
  <c r="M16" i="30"/>
  <c r="F5" i="30"/>
  <c r="C16" i="30"/>
  <c r="G3" i="31" l="1"/>
  <c r="D16" i="31"/>
  <c r="I5" i="30"/>
  <c r="F16" i="30"/>
  <c r="N6" i="32"/>
  <c r="K16" i="32"/>
  <c r="K9" i="33"/>
  <c r="E6" i="33" l="1"/>
  <c r="N16" i="32"/>
  <c r="J3" i="31"/>
  <c r="G16" i="31"/>
  <c r="B6" i="32"/>
  <c r="I16" i="30"/>
  <c r="L5" i="30"/>
  <c r="B5" i="30"/>
  <c r="B16" i="30" s="1"/>
  <c r="B13" i="25" s="1"/>
  <c r="N9" i="33"/>
  <c r="B9" i="33" s="1"/>
  <c r="C5" i="31" l="1"/>
  <c r="L16" i="30"/>
  <c r="M3" i="31"/>
  <c r="J16" i="31"/>
  <c r="H6" i="33"/>
  <c r="E16" i="33"/>
  <c r="E9" i="34"/>
  <c r="H9" i="34" s="1"/>
  <c r="K6" i="33" l="1"/>
  <c r="H16" i="33"/>
  <c r="D3" i="32"/>
  <c r="M16" i="31"/>
  <c r="B3" i="31"/>
  <c r="F5" i="31"/>
  <c r="C16" i="31"/>
  <c r="G3" i="32" l="1"/>
  <c r="D16" i="32"/>
  <c r="I5" i="31"/>
  <c r="F16" i="31"/>
  <c r="N6" i="33"/>
  <c r="K16" i="33"/>
  <c r="B6" i="33"/>
  <c r="K9" i="34"/>
  <c r="J3" i="32" l="1"/>
  <c r="G16" i="32"/>
  <c r="I16" i="31"/>
  <c r="L5" i="31"/>
  <c r="E6" i="34"/>
  <c r="N16" i="33"/>
  <c r="N9" i="34"/>
  <c r="C5" i="32" l="1"/>
  <c r="L16" i="31"/>
  <c r="B9" i="34"/>
  <c r="H6" i="34"/>
  <c r="E16" i="34"/>
  <c r="B5" i="31"/>
  <c r="B16" i="31" s="1"/>
  <c r="B14" i="25" s="1"/>
  <c r="M3" i="32"/>
  <c r="B3" i="32" s="1"/>
  <c r="J16" i="32"/>
  <c r="F5" i="32" l="1"/>
  <c r="C16" i="32"/>
  <c r="D3" i="33"/>
  <c r="M16" i="32"/>
  <c r="K6" i="34"/>
  <c r="H16" i="34"/>
  <c r="N6" i="34" l="1"/>
  <c r="N16" i="34" s="1"/>
  <c r="K16" i="34"/>
  <c r="B6" i="34"/>
  <c r="I5" i="32"/>
  <c r="F16" i="32"/>
  <c r="G3" i="33"/>
  <c r="D16" i="33"/>
  <c r="L5" i="32" l="1"/>
  <c r="I16" i="32"/>
  <c r="J3" i="33"/>
  <c r="G16" i="33"/>
  <c r="B5" i="32"/>
  <c r="B16" i="32" s="1"/>
  <c r="B15" i="25" s="1"/>
  <c r="M3" i="33" l="1"/>
  <c r="J16" i="33"/>
  <c r="B3" i="33"/>
  <c r="C5" i="33"/>
  <c r="L16" i="32"/>
  <c r="F5" i="33" l="1"/>
  <c r="C16" i="33"/>
  <c r="D3" i="34"/>
  <c r="M16" i="33"/>
  <c r="I5" i="33" l="1"/>
  <c r="F16" i="33"/>
  <c r="G3" i="34"/>
  <c r="D16" i="34"/>
  <c r="J3" i="34" l="1"/>
  <c r="G16" i="34"/>
  <c r="L5" i="33"/>
  <c r="B5" i="33" s="1"/>
  <c r="B16" i="33" s="1"/>
  <c r="B16" i="25" s="1"/>
  <c r="I16" i="33"/>
  <c r="C5" i="34" l="1"/>
  <c r="L16" i="33"/>
  <c r="M3" i="34"/>
  <c r="M16" i="34" s="1"/>
  <c r="J16" i="34"/>
  <c r="B3" i="34" l="1"/>
  <c r="F5" i="34"/>
  <c r="C16" i="34"/>
  <c r="I5" i="34" l="1"/>
  <c r="F16" i="34"/>
  <c r="I16" i="34" l="1"/>
  <c r="L5" i="34"/>
  <c r="L16" i="34" s="1"/>
  <c r="B5" i="34"/>
  <c r="B16" i="34" s="1"/>
  <c r="B17" i="25" s="1"/>
  <c r="B40" i="25" l="1"/>
  <c r="B18" i="25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</calcChain>
</file>

<file path=xl/sharedStrings.xml><?xml version="1.0" encoding="utf-8"?>
<sst xmlns="http://schemas.openxmlformats.org/spreadsheetml/2006/main" count="671" uniqueCount="86">
  <si>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</si>
  <si>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</si>
  <si>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</si>
  <si>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</si>
  <si>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</si>
  <si>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</si>
  <si>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</si>
  <si>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</si>
  <si>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</si>
  <si>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</si>
  <si>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</si>
  <si>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</si>
  <si>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 Month</t>
  </si>
  <si>
    <t>Total</t>
  </si>
  <si>
    <t># Shares</t>
  </si>
  <si>
    <t>Cost Basis</t>
  </si>
  <si>
    <t>Jan</t>
  </si>
  <si>
    <t>Feb</t>
  </si>
  <si>
    <t>Mar</t>
  </si>
  <si>
    <t>Apr</t>
  </si>
  <si>
    <t>Jun</t>
  </si>
  <si>
    <t>Jul</t>
  </si>
  <si>
    <t>Aug</t>
  </si>
  <si>
    <t>Per Share</t>
  </si>
  <si>
    <t>Total Div</t>
  </si>
  <si>
    <t>Div/Share</t>
  </si>
  <si>
    <t>Nov (P)</t>
  </si>
  <si>
    <t>Dec (P)</t>
  </si>
  <si>
    <t>(P)</t>
  </si>
  <si>
    <t>Projected</t>
  </si>
  <si>
    <t>Feb (P)</t>
  </si>
  <si>
    <t>Mar (P)</t>
  </si>
  <si>
    <t>Apr (P)</t>
  </si>
  <si>
    <t>May (P)</t>
  </si>
  <si>
    <t>Jun (P)</t>
  </si>
  <si>
    <t>Jul (P)</t>
  </si>
  <si>
    <t>Aug (P)</t>
  </si>
  <si>
    <t>Sep (P)</t>
  </si>
  <si>
    <t>Oct (P)</t>
  </si>
  <si>
    <t>Brokerage Account</t>
  </si>
  <si>
    <t>Cash</t>
  </si>
  <si>
    <t>Current Yield</t>
  </si>
  <si>
    <t>YOC</t>
  </si>
  <si>
    <t>Current Value</t>
  </si>
  <si>
    <t>Total Gain</t>
  </si>
  <si>
    <t>Total (P)</t>
  </si>
  <si>
    <t>Q1</t>
  </si>
  <si>
    <t>Q2</t>
  </si>
  <si>
    <t>Q3</t>
  </si>
  <si>
    <t>Q4</t>
  </si>
  <si>
    <t>Sep</t>
  </si>
  <si>
    <t>Cost</t>
  </si>
  <si>
    <t>FMV</t>
  </si>
  <si>
    <t xml:space="preserve">Oct </t>
  </si>
  <si>
    <t>AAPL</t>
  </si>
  <si>
    <t>CAT</t>
  </si>
  <si>
    <t>EMR</t>
  </si>
  <si>
    <t>Traditional IRA</t>
  </si>
  <si>
    <t>DOW</t>
  </si>
  <si>
    <t>T</t>
  </si>
  <si>
    <t>IBM</t>
  </si>
  <si>
    <t>WMT</t>
  </si>
  <si>
    <t>Nov</t>
  </si>
  <si>
    <t>KMI</t>
  </si>
  <si>
    <t>CVS</t>
  </si>
  <si>
    <t>ETN</t>
  </si>
  <si>
    <t>MO</t>
  </si>
  <si>
    <t>Fees</t>
  </si>
  <si>
    <t>Fee Ratio</t>
  </si>
  <si>
    <t>GM</t>
  </si>
  <si>
    <t xml:space="preserve">Jul </t>
  </si>
  <si>
    <t># Shs</t>
  </si>
  <si>
    <t>Oct</t>
  </si>
  <si>
    <t>Cur Yld</t>
  </si>
  <si>
    <t>Cur Val</t>
  </si>
  <si>
    <t>Tot Gain</t>
  </si>
  <si>
    <t>Per Shs</t>
  </si>
  <si>
    <t>Trad IRA</t>
  </si>
  <si>
    <t>Dec</t>
  </si>
  <si>
    <t># Shrs</t>
  </si>
  <si>
    <t>Div/Shr</t>
  </si>
  <si>
    <t>Per Shr</t>
  </si>
  <si>
    <t>Tot Div</t>
  </si>
  <si>
    <t>'15</t>
  </si>
  <si>
    <t>'16</t>
  </si>
  <si>
    <t>OHI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</si>
</sst>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yy;@"/>
    <numFmt numFmtId="165" formatCode="_(* #,##0.000_);_(* \(#,##0.000\);_(* &quot;-&quot;??_);_(@_)"/>
    <numFmt numFmtId="166" formatCode="0.0%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0" xfId="0" applyFont="1"/>
    <xf numFmtId="43" fontId="0" fillId="0" borderId="0" xfId="0" applyNumberFormat="1"/>
    <xf numFmtId="43" fontId="0" fillId="0" borderId="1" xfId="0" applyNumberFormat="1" applyBorder="1"/>
    <xf numFmtId="43" fontId="2" fillId="0" borderId="0" xfId="1" applyFont="1"/>
    <xf numFmtId="43" fontId="2" fillId="0" borderId="1" xfId="0" applyNumberFormat="1" applyFont="1" applyBorder="1"/>
    <xf numFmtId="10" fontId="0" fillId="0" borderId="0" xfId="2" applyNumberFormat="1" applyFont="1"/>
    <xf numFmtId="165" fontId="0" fillId="0" borderId="0" xfId="1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0" fontId="0" fillId="0" borderId="1" xfId="2" applyNumberFormat="1" applyFont="1" applyBorder="1"/>
    <xf numFmtId="43" fontId="2" fillId="0" borderId="0" xfId="0" applyNumberFormat="1" applyFont="1" applyBorder="1"/>
    <xf numFmtId="43" fontId="0" fillId="0" borderId="2" xfId="1" applyFont="1" applyBorder="1"/>
    <xf numFmtId="43" fontId="0" fillId="0" borderId="0" xfId="1" applyFont="1" applyBorder="1"/>
    <xf numFmtId="43" fontId="0" fillId="3" borderId="0" xfId="1" applyFont="1" applyFill="1"/>
    <xf numFmtId="0" fontId="0" fillId="3" borderId="0" xfId="0" applyFill="1"/>
    <xf numFmtId="43" fontId="0" fillId="0" borderId="0" xfId="1" applyFont="1" applyFill="1"/>
    <xf numFmtId="165" fontId="2" fillId="2" borderId="0" xfId="1" applyNumberFormat="1" applyFont="1" applyFill="1" applyAlignment="1">
      <alignment horizontal="center"/>
    </xf>
    <xf numFmtId="43" fontId="0" fillId="4" borderId="0" xfId="1" applyFont="1" applyFill="1"/>
    <xf numFmtId="43" fontId="2" fillId="0" borderId="0" xfId="0" applyNumberFormat="1" applyFont="1" applyFill="1"/>
    <xf numFmtId="0" fontId="0" fillId="0" borderId="0" xfId="0" applyFill="1"/>
    <xf numFmtId="43" fontId="2" fillId="0" borderId="0" xfId="1" applyFont="1" applyFill="1"/>
    <xf numFmtId="43" fontId="0" fillId="0" borderId="0" xfId="0" applyNumberFormat="1" applyBorder="1"/>
    <xf numFmtId="43" fontId="2" fillId="0" borderId="0" xfId="1" applyFont="1" applyAlignment="1">
      <alignment horizontal="center"/>
    </xf>
    <xf numFmtId="43" fontId="3" fillId="3" borderId="0" xfId="1" applyFont="1" applyFill="1"/>
    <xf numFmtId="16" fontId="0" fillId="0" borderId="0" xfId="0" applyNumberFormat="1"/>
    <xf numFmtId="43" fontId="3" fillId="4" borderId="0" xfId="1" applyFont="1" applyFill="1"/>
    <xf numFmtId="0" fontId="0" fillId="0" borderId="0" xfId="0" applyAlignment="1">
      <alignment horizontal="right"/>
    </xf>
    <xf numFmtId="43" fontId="2" fillId="0" borderId="3" xfId="0" applyNumberFormat="1" applyFont="1" applyBorder="1"/>
    <xf numFmtId="43" fontId="0" fillId="0" borderId="0" xfId="0" applyNumberFormat="1" applyFill="1" applyBorder="1"/>
    <xf numFmtId="43" fontId="0" fillId="0" borderId="0" xfId="0" applyNumberFormat="1" applyFont="1" applyBorder="1"/>
    <xf numFmtId="166" fontId="1" fillId="0" borderId="0" xfId="2" applyNumberFormat="1" applyFont="1" applyBorder="1"/>
    <xf numFmtId="167" fontId="0" fillId="0" borderId="0" xfId="1" applyNumberFormat="1" applyFont="1"/>
    <xf numFmtId="167" fontId="0" fillId="0" borderId="0" xfId="1" applyNumberFormat="1" applyFont="1" applyFill="1"/>
    <xf numFmtId="167" fontId="0" fillId="0" borderId="0" xfId="1" applyNumberFormat="1" applyFont="1" applyFill="1" applyBorder="1"/>
    <xf numFmtId="167" fontId="2" fillId="0" borderId="3" xfId="0" applyNumberFormat="1" applyFont="1" applyBorder="1"/>
    <xf numFmtId="43" fontId="0" fillId="3" borderId="0" xfId="0" applyNumberFormat="1" applyFont="1" applyFill="1" applyBorder="1"/>
    <xf numFmtId="167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/>
    <xf numFmtId="0" fontId="2" fillId="0" borderId="0" xfId="1" applyNumberFormat="1" applyFont="1" applyFill="1" applyAlignment="1">
      <alignment horizontal="center"/>
    </xf>
    <xf numFmtId="167" fontId="0" fillId="0" borderId="0" xfId="1" applyNumberFormat="1" applyFont="1" applyFill="1" applyAlignment="1">
      <alignment horizontal="center"/>
    </xf>
    <xf numFmtId="167" fontId="1" fillId="0" borderId="0" xfId="1" applyNumberFormat="1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165" fontId="4" fillId="0" borderId="0" xfId="1" applyNumberFormat="1" applyFont="1"/>
    <xf numFmtId="43" fontId="5" fillId="0" borderId="0" xfId="1" applyFont="1"/>
    <xf numFmtId="43" fontId="4" fillId="0" borderId="0" xfId="1" applyFont="1"/>
    <xf numFmtId="43" fontId="6" fillId="0" borderId="0" xfId="1" applyFont="1" applyFill="1"/>
    <xf numFmtId="43" fontId="4" fillId="0" borderId="0" xfId="1" applyFont="1" applyFill="1"/>
    <xf numFmtId="43" fontId="6" fillId="3" borderId="0" xfId="1" applyFont="1" applyFill="1"/>
    <xf numFmtId="43" fontId="4" fillId="3" borderId="0" xfId="1" applyFont="1" applyFill="1"/>
    <xf numFmtId="43" fontId="4" fillId="0" borderId="0" xfId="0" applyNumberFormat="1" applyFont="1"/>
    <xf numFmtId="10" fontId="4" fillId="0" borderId="0" xfId="2" applyNumberFormat="1" applyFont="1"/>
    <xf numFmtId="16" fontId="4" fillId="0" borderId="0" xfId="0" applyNumberFormat="1" applyFont="1"/>
    <xf numFmtId="43" fontId="4" fillId="4" borderId="0" xfId="1" applyFont="1" applyFill="1"/>
    <xf numFmtId="43" fontId="5" fillId="0" borderId="1" xfId="0" applyNumberFormat="1" applyFont="1" applyBorder="1"/>
    <xf numFmtId="165" fontId="5" fillId="0" borderId="0" xfId="1" applyNumberFormat="1" applyFont="1"/>
    <xf numFmtId="43" fontId="5" fillId="0" borderId="0" xfId="0" applyNumberFormat="1" applyFont="1"/>
    <xf numFmtId="10" fontId="5" fillId="0" borderId="1" xfId="2" applyNumberFormat="1" applyFont="1" applyBorder="1"/>
    <xf numFmtId="43" fontId="5" fillId="0" borderId="0" xfId="0" applyNumberFormat="1" applyFont="1" applyBorder="1"/>
    <xf numFmtId="43" fontId="4" fillId="0" borderId="0" xfId="0" applyNumberFormat="1" applyFont="1" applyBorder="1"/>
    <xf numFmtId="0" fontId="4" fillId="0" borderId="0" xfId="0" applyFont="1" applyAlignment="1">
      <alignment horizontal="right"/>
    </xf>
    <xf numFmtId="43" fontId="4" fillId="0" borderId="0" xfId="0" applyNumberFormat="1" applyFont="1" applyFill="1" applyBorder="1"/>
    <xf numFmtId="166" fontId="4" fillId="0" borderId="0" xfId="2" applyNumberFormat="1" applyFont="1" applyBorder="1"/>
    <xf numFmtId="0" fontId="4" fillId="3" borderId="0" xfId="0" applyFont="1" applyFill="1"/>
    <xf numFmtId="0" fontId="4" fillId="0" borderId="0" xfId="0" applyFont="1" applyFill="1"/>
    <xf numFmtId="16" fontId="4" fillId="0" borderId="0" xfId="0" applyNumberFormat="1" applyFont="1" applyFill="1"/>
    <xf numFmtId="0" fontId="5" fillId="0" borderId="0" xfId="0" applyFont="1" applyFill="1"/>
    <xf numFmtId="0" fontId="5" fillId="0" borderId="0" xfId="0" applyFont="1" applyAlignment="1">
      <alignment horizontal="right"/>
    </xf>
    <xf numFmtId="43" fontId="5" fillId="0" borderId="0" xfId="0" applyNumberFormat="1" applyFont="1" applyFill="1" applyBorder="1"/>
    <xf numFmtId="10" fontId="5" fillId="0" borderId="0" xfId="2" applyNumberFormat="1" applyFont="1"/>
    <xf numFmtId="43" fontId="6" fillId="4" borderId="0" xfId="1" applyFont="1" applyFill="1"/>
    <xf numFmtId="43" fontId="4" fillId="0" borderId="1" xfId="0" applyNumberFormat="1" applyFont="1" applyBorder="1"/>
    <xf numFmtId="10" fontId="4" fillId="0" borderId="1" xfId="2" applyNumberFormat="1" applyFont="1" applyBorder="1"/>
    <xf numFmtId="43" fontId="4" fillId="3" borderId="0" xfId="0" applyNumberFormat="1" applyFont="1" applyFill="1" applyBorder="1"/>
    <xf numFmtId="0" fontId="7" fillId="0" borderId="0" xfId="0" applyFont="1"/>
    <xf numFmtId="0" fontId="8" fillId="0" borderId="0" xfId="0" applyFont="1" applyAlignment="1">
      <alignment horizontal="center"/>
    </xf>
    <xf numFmtId="164" fontId="7" fillId="0" borderId="0" xfId="0" quotePrefix="1" applyNumberFormat="1" applyFont="1"/>
    <xf numFmtId="43" fontId="7" fillId="0" borderId="0" xfId="1" applyFont="1" applyFill="1"/>
    <xf numFmtId="43" fontId="7" fillId="3" borderId="0" xfId="0" applyNumberFormat="1" applyFont="1" applyFill="1"/>
    <xf numFmtId="43" fontId="7" fillId="3" borderId="0" xfId="1" applyFont="1" applyFill="1"/>
    <xf numFmtId="43" fontId="7" fillId="0" borderId="0" xfId="1" applyFont="1" applyFill="1" applyBorder="1"/>
    <xf numFmtId="0" fontId="8" fillId="0" borderId="0" xfId="0" applyFont="1"/>
    <xf numFmtId="43" fontId="8" fillId="0" borderId="3" xfId="0" applyNumberFormat="1" applyFont="1" applyBorder="1"/>
    <xf numFmtId="43" fontId="8" fillId="0" borderId="0" xfId="1" applyFont="1"/>
    <xf numFmtId="10" fontId="7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Mthly!$B$1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Mthly!$B$2:$B$13</c:f>
            </c:numRef>
          </c:val>
          <c:extLst>
            <c:ext xmlns:c16="http://schemas.microsoft.com/office/drawing/2014/chart" uri="{C3380CC4-5D6E-409C-BE32-E72D297353CC}">
              <c16:uniqueId val="{00000000-B974-44A8-B263-92D97087301D}"/>
            </c:ext>
          </c:extLst>
        </c:ser>
        <c:ser>
          <c:idx val="2"/>
          <c:order val="1"/>
          <c:tx>
            <c:strRef>
              <c:f>Mthly!$C$1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Mthly!$C$2:$C$13</c:f>
              <c:numCache>
                <c:formatCode>_(* #,##0.00_);_(* \(#,##0.00\);_(* "-"??_);_(@_)</c:formatCode>
                <c:ptCount val="12"/>
                <c:pt idx="0">
                  <c:v>50.05</c:v>
                </c:pt>
                <c:pt idx="1">
                  <c:v>68.48</c:v>
                </c:pt>
                <c:pt idx="2">
                  <c:v>49.1</c:v>
                </c:pt>
                <c:pt idx="3">
                  <c:v>50.35</c:v>
                </c:pt>
                <c:pt idx="4">
                  <c:v>69.23</c:v>
                </c:pt>
                <c:pt idx="5">
                  <c:v>74.599999999999994</c:v>
                </c:pt>
                <c:pt idx="6">
                  <c:v>35.35</c:v>
                </c:pt>
                <c:pt idx="7">
                  <c:v>69.23</c:v>
                </c:pt>
                <c:pt idx="8">
                  <c:v>74.599999999999994</c:v>
                </c:pt>
                <c:pt idx="9">
                  <c:v>36.700000000000003</c:v>
                </c:pt>
                <c:pt idx="10">
                  <c:v>73.45</c:v>
                </c:pt>
                <c:pt idx="11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4-44A8-B263-92D97087301D}"/>
            </c:ext>
          </c:extLst>
        </c:ser>
        <c:ser>
          <c:idx val="0"/>
          <c:order val="2"/>
          <c:tx>
            <c:strRef>
              <c:f>Mthly!$D$1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7844-4D86-A915-F705B95626A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844-4D86-A915-F705B95626A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7844-4D86-A915-F705B95626A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844-4D86-A915-F705B95626A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7844-4D86-A915-F705B95626A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844-4D86-A915-F705B95626A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7844-4D86-A915-F705B95626A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7844-4D86-A915-F705B95626A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7844-4D86-A915-F705B95626A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7844-4D86-A915-F705B95626A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7844-4D86-A915-F705B95626A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7844-4D86-A915-F705B95626A8}"/>
              </c:ext>
            </c:extLst>
          </c:dPt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Mthly!$D$2:$D$13</c:f>
              <c:numCache>
                <c:formatCode>_(* #,##0.00_);_(* \(#,##0.00\);_(* "-"??_);_(@_)</c:formatCode>
                <c:ptCount val="12"/>
                <c:pt idx="0">
                  <c:v>51.7</c:v>
                </c:pt>
                <c:pt idx="1">
                  <c:v>59.2</c:v>
                </c:pt>
                <c:pt idx="2">
                  <c:v>60.7</c:v>
                </c:pt>
                <c:pt idx="3">
                  <c:v>52</c:v>
                </c:pt>
                <c:pt idx="4">
                  <c:v>103.3</c:v>
                </c:pt>
                <c:pt idx="5">
                  <c:v>59</c:v>
                </c:pt>
                <c:pt idx="6">
                  <c:v>36.700000000000003</c:v>
                </c:pt>
                <c:pt idx="7">
                  <c:v>103.678</c:v>
                </c:pt>
                <c:pt idx="8">
                  <c:v>59</c:v>
                </c:pt>
                <c:pt idx="9">
                  <c:v>38.164000000000001</c:v>
                </c:pt>
                <c:pt idx="10">
                  <c:v>104.06166999999999</c:v>
                </c:pt>
                <c:pt idx="11">
                  <c:v>43.891999999999996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74-44A8-B263-92D97087301D}"/>
            </c:ext>
          </c:extLst>
        </c:ser>
        <c:ser>
          <c:idx val="3"/>
          <c:order val="3"/>
          <c:tx>
            <c:strRef>
              <c:f>Mthly!$E$1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Mthly!$E$2:$E$13</c:f>
              <c:numCache>
                <c:formatCode>_(* #,##0.00_);_(* \(#,##0.00\);_(* "-"??_);_(@_)</c:formatCode>
                <c:ptCount val="12"/>
                <c:pt idx="0">
                  <c:v>55.120000000000005</c:v>
                </c:pt>
                <c:pt idx="1">
                  <c:v>110.19909504999998</c:v>
                </c:pt>
                <c:pt idx="2">
                  <c:v>44.366999999999997</c:v>
                </c:pt>
                <c:pt idx="3">
                  <c:v>55.426000000000009</c:v>
                </c:pt>
                <c:pt idx="4">
                  <c:v>111.53936147575</c:v>
                </c:pt>
                <c:pt idx="5">
                  <c:v>45.417000000000002</c:v>
                </c:pt>
                <c:pt idx="6">
                  <c:v>55.426000000000009</c:v>
                </c:pt>
                <c:pt idx="7">
                  <c:v>111.94055689788624</c:v>
                </c:pt>
                <c:pt idx="8">
                  <c:v>45.417000000000002</c:v>
                </c:pt>
                <c:pt idx="9">
                  <c:v>57.007120000000008</c:v>
                </c:pt>
                <c:pt idx="10">
                  <c:v>112.34777025135453</c:v>
                </c:pt>
                <c:pt idx="11">
                  <c:v>45.610919999999993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6-41B8-AD78-978DDE89A384}"/>
            </c:ext>
          </c:extLst>
        </c:ser>
        <c:ser>
          <c:idx val="4"/>
          <c:order val="4"/>
          <c:tx>
            <c:strRef>
              <c:f>Mthly!$F$1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Mthly!$F$2:$F$13</c:f>
              <c:numCache>
                <c:formatCode>_(* #,##0.00_);_(* \(#,##0.00\);_(* "-"??_);_(@_)</c:formatCode>
                <c:ptCount val="12"/>
                <c:pt idx="0">
                  <c:v>58.812160000000013</c:v>
                </c:pt>
                <c:pt idx="1">
                  <c:v>119.38005180512485</c:v>
                </c:pt>
                <c:pt idx="2">
                  <c:v>46.109669999999994</c:v>
                </c:pt>
                <c:pt idx="3">
                  <c:v>59.124280000000013</c:v>
                </c:pt>
                <c:pt idx="4">
                  <c:v>120.83907318220172</c:v>
                </c:pt>
                <c:pt idx="5">
                  <c:v>47.233170000000001</c:v>
                </c:pt>
                <c:pt idx="6">
                  <c:v>59.124280000000013</c:v>
                </c:pt>
                <c:pt idx="7">
                  <c:v>121.26488737993473</c:v>
                </c:pt>
                <c:pt idx="8">
                  <c:v>47.233170000000001</c:v>
                </c:pt>
                <c:pt idx="9">
                  <c:v>60.831889600000011</c:v>
                </c:pt>
                <c:pt idx="10">
                  <c:v>121.69708879063376</c:v>
                </c:pt>
                <c:pt idx="11">
                  <c:v>47.429029200000002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6-41B8-AD78-978DDE89A384}"/>
            </c:ext>
          </c:extLst>
        </c:ser>
        <c:ser>
          <c:idx val="5"/>
          <c:order val="5"/>
          <c:tx>
            <c:strRef>
              <c:f>Mthly!$G$1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Mthly!$G$2:$G$13</c:f>
              <c:numCache>
                <c:formatCode>_(* #,##0.00_);_(* \(#,##0.00\);_(* "-"??_);_(@_)</c:formatCode>
                <c:ptCount val="12"/>
                <c:pt idx="0">
                  <c:v>62.799383200000008</c:v>
                </c:pt>
                <c:pt idx="1">
                  <c:v>129.77703242249328</c:v>
                </c:pt>
                <c:pt idx="2">
                  <c:v>47.952716699999996</c:v>
                </c:pt>
                <c:pt idx="3">
                  <c:v>63.117745600000006</c:v>
                </c:pt>
                <c:pt idx="4">
                  <c:v>131.36574712083066</c:v>
                </c:pt>
                <c:pt idx="5">
                  <c:v>49.154861699999998</c:v>
                </c:pt>
                <c:pt idx="6">
                  <c:v>63.117745600000006</c:v>
                </c:pt>
                <c:pt idx="7">
                  <c:v>131.81769078964314</c:v>
                </c:pt>
                <c:pt idx="8">
                  <c:v>49.154861699999998</c:v>
                </c:pt>
                <c:pt idx="9">
                  <c:v>64.96196396800002</c:v>
                </c:pt>
                <c:pt idx="10">
                  <c:v>132.27641361348776</c:v>
                </c:pt>
                <c:pt idx="11">
                  <c:v>49.352679492000007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96-41B8-AD78-978DDE89A384}"/>
            </c:ext>
          </c:extLst>
        </c:ser>
        <c:ser>
          <c:idx val="6"/>
          <c:order val="6"/>
          <c:tx>
            <c:strRef>
              <c:f>Mthly!$H$1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Mthly!$H$2:$H$13</c:f>
              <c:numCache>
                <c:formatCode>_(* #,##0.00_);_(* \(#,##0.00\);_(* "-"??_);_(@_)</c:formatCode>
                <c:ptCount val="12"/>
                <c:pt idx="0">
                  <c:v>67.106531992000015</c:v>
                </c:pt>
                <c:pt idx="1">
                  <c:v>141.5846520636901</c:v>
                </c:pt>
                <c:pt idx="2">
                  <c:v>49.902551367000001</c:v>
                </c:pt>
                <c:pt idx="3">
                  <c:v>67.431261640000017</c:v>
                </c:pt>
                <c:pt idx="4">
                  <c:v>143.31503478488543</c:v>
                </c:pt>
                <c:pt idx="5">
                  <c:v>51.188846517000002</c:v>
                </c:pt>
                <c:pt idx="6">
                  <c:v>67.431261640000017</c:v>
                </c:pt>
                <c:pt idx="7">
                  <c:v>143.79471132189869</c:v>
                </c:pt>
                <c:pt idx="8">
                  <c:v>51.188846517000002</c:v>
                </c:pt>
                <c:pt idx="9">
                  <c:v>69.423017477440027</c:v>
                </c:pt>
                <c:pt idx="10">
                  <c:v>144.28158300696717</c:v>
                </c:pt>
                <c:pt idx="11">
                  <c:v>51.388642486920006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844-4D86-A915-F705B95626A8}"/>
            </c:ext>
          </c:extLst>
        </c:ser>
        <c:ser>
          <c:idx val="7"/>
          <c:order val="7"/>
          <c:tx>
            <c:strRef>
              <c:f>Mthly!$I$1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Mthly!$I$2:$I$13</c:f>
              <c:numCache>
                <c:formatCode>_(* #,##0.00_);_(* \(#,##0.00\);_(* "-"??_);_(@_)</c:formatCode>
                <c:ptCount val="12"/>
                <c:pt idx="0">
                  <c:v>71.760596623600023</c:v>
                </c:pt>
                <c:pt idx="1">
                  <c:v>155.0318296949917</c:v>
                </c:pt>
                <c:pt idx="2">
                  <c:v>51.966007955670008</c:v>
                </c:pt>
                <c:pt idx="3">
                  <c:v>72.09182086456002</c:v>
                </c:pt>
                <c:pt idx="4">
                  <c:v>156.91699157674137</c:v>
                </c:pt>
                <c:pt idx="5">
                  <c:v>53.342343766170004</c:v>
                </c:pt>
                <c:pt idx="6">
                  <c:v>72.09182086456002</c:v>
                </c:pt>
                <c:pt idx="7">
                  <c:v>157.42610276921729</c:v>
                </c:pt>
                <c:pt idx="8">
                  <c:v>53.342343766170004</c:v>
                </c:pt>
                <c:pt idx="9">
                  <c:v>74.242917168995234</c:v>
                </c:pt>
                <c:pt idx="10">
                  <c:v>157.94285062958033</c:v>
                </c:pt>
                <c:pt idx="11">
                  <c:v>53.544137695789203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844-4D86-A915-F705B95626A8}"/>
            </c:ext>
          </c:extLst>
        </c:ser>
        <c:ser>
          <c:idx val="8"/>
          <c:order val="8"/>
          <c:tx>
            <c:strRef>
              <c:f>Mthly!$J$1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Mthly!$J$2:$J$13</c:f>
              <c:numCache>
                <c:formatCode>_(* #,##0.00_);_(* \(#,##0.00\);_(* "-"??_);_(@_)</c:formatCode>
                <c:ptCount val="12"/>
                <c:pt idx="0">
                  <c:v>76.790878438309633</c:v>
                </c:pt>
                <c:pt idx="1">
                  <c:v>170.38816725584246</c:v>
                </c:pt>
                <c:pt idx="2">
                  <c:v>54.150371437976702</c:v>
                </c:pt>
                <c:pt idx="3">
                  <c:v>77.128727164088829</c:v>
                </c:pt>
                <c:pt idx="4">
                  <c:v>172.442465770285</c:v>
                </c:pt>
                <c:pt idx="5">
                  <c:v>55.623050755211707</c:v>
                </c:pt>
                <c:pt idx="6">
                  <c:v>77.128727164088829</c:v>
                </c:pt>
                <c:pt idx="7">
                  <c:v>172.98281783319416</c:v>
                </c:pt>
                <c:pt idx="8">
                  <c:v>55.623050755211707</c:v>
                </c:pt>
                <c:pt idx="9">
                  <c:v>79.451911172878852</c:v>
                </c:pt>
                <c:pt idx="10">
                  <c:v>173.53127517704695</c:v>
                </c:pt>
                <c:pt idx="11">
                  <c:v>55.826862624127102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844-4D86-A915-F705B9562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6629864"/>
        <c:axId val="305722328"/>
      </c:barChart>
      <c:catAx>
        <c:axId val="14662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722328"/>
        <c:crosses val="autoZero"/>
        <c:auto val="1"/>
        <c:lblAlgn val="ctr"/>
        <c:lblOffset val="100"/>
        <c:noMultiLvlLbl val="0"/>
      </c:catAx>
      <c:valAx>
        <c:axId val="30572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2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Qtrly!$B$1</c:f>
              <c:strCache>
                <c:ptCount val="1"/>
                <c:pt idx="0">
                  <c:v>'15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Qtrly!$B$2:$B$5</c:f>
            </c:numRef>
          </c:val>
          <c:extLst>
            <c:ext xmlns:c16="http://schemas.microsoft.com/office/drawing/2014/chart" uri="{C3380CC4-5D6E-409C-BE32-E72D297353CC}">
              <c16:uniqueId val="{00000000-A313-4314-AFFE-C5F88A9BC2FF}"/>
            </c:ext>
          </c:extLst>
        </c:ser>
        <c:ser>
          <c:idx val="1"/>
          <c:order val="1"/>
          <c:tx>
            <c:strRef>
              <c:f>Qtrly!$C$1</c:f>
              <c:strCache>
                <c:ptCount val="1"/>
                <c:pt idx="0">
                  <c:v>'16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Qtrly!$C$2:$C$5</c:f>
              <c:numCache>
                <c:formatCode>_(* #,##0_);_(* \(#,##0\);_(* "-"??_);_(@_)</c:formatCode>
                <c:ptCount val="4"/>
                <c:pt idx="0">
                  <c:v>167.63</c:v>
                </c:pt>
                <c:pt idx="1">
                  <c:v>194.18</c:v>
                </c:pt>
                <c:pt idx="2">
                  <c:v>179.18</c:v>
                </c:pt>
                <c:pt idx="3">
                  <c:v>152.85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3-4314-AFFE-C5F88A9BC2FF}"/>
            </c:ext>
          </c:extLst>
        </c:ser>
        <c:ser>
          <c:idx val="2"/>
          <c:order val="2"/>
          <c:tx>
            <c:strRef>
              <c:f>Qtrly!$D$1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E5E4-4490-9B13-4AC420C389E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5E4-4490-9B13-4AC420C389E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E5E4-4490-9B13-4AC420C389E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5E4-4490-9B13-4AC420C389E4}"/>
              </c:ext>
            </c:extLst>
          </c:dPt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Qtrly!$D$2:$D$5</c:f>
              <c:numCache>
                <c:formatCode>_(* #,##0.00_);_(* \(#,##0.00\);_(* "-"??_);_(@_)</c:formatCode>
                <c:ptCount val="4"/>
                <c:pt idx="0">
                  <c:v>171.6</c:v>
                </c:pt>
                <c:pt idx="1">
                  <c:v>214.3</c:v>
                </c:pt>
                <c:pt idx="2">
                  <c:v>199.37799999999999</c:v>
                </c:pt>
                <c:pt idx="3">
                  <c:v>186.11766999999998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13-4314-AFFE-C5F88A9BC2FF}"/>
            </c:ext>
          </c:extLst>
        </c:ser>
        <c:ser>
          <c:idx val="3"/>
          <c:order val="3"/>
          <c:tx>
            <c:strRef>
              <c:f>Qtrly!$E$1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Qtrly!$E$2:$E$5</c:f>
              <c:numCache>
                <c:formatCode>_(* #,##0.00_);_(* \(#,##0.00\);_(* "-"??_);_(@_)</c:formatCode>
                <c:ptCount val="4"/>
                <c:pt idx="0">
                  <c:v>209.68609504999998</c:v>
                </c:pt>
                <c:pt idx="1">
                  <c:v>212.38236147575</c:v>
                </c:pt>
                <c:pt idx="2">
                  <c:v>212.78355689788626</c:v>
                </c:pt>
                <c:pt idx="3">
                  <c:v>214.96581025135453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13-4314-AFFE-C5F88A9BC2FF}"/>
            </c:ext>
          </c:extLst>
        </c:ser>
        <c:ser>
          <c:idx val="4"/>
          <c:order val="4"/>
          <c:tx>
            <c:strRef>
              <c:f>Qtrly!$F$1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Qtrly!$F$2:$F$5</c:f>
              <c:numCache>
                <c:formatCode>_(* #,##0.00_);_(* \(#,##0.00\);_(* "-"??_);_(@_)</c:formatCode>
                <c:ptCount val="4"/>
                <c:pt idx="0">
                  <c:v>224.30188180512485</c:v>
                </c:pt>
                <c:pt idx="1">
                  <c:v>227.19652318220173</c:v>
                </c:pt>
                <c:pt idx="2">
                  <c:v>227.62233737993475</c:v>
                </c:pt>
                <c:pt idx="3">
                  <c:v>229.95800759063377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1-4C09-94DC-68636B7D1955}"/>
            </c:ext>
          </c:extLst>
        </c:ser>
        <c:ser>
          <c:idx val="5"/>
          <c:order val="5"/>
          <c:tx>
            <c:strRef>
              <c:f>Qtrly!$G$1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Qtrly!$G$2:$G$5</c:f>
              <c:numCache>
                <c:formatCode>_(* #,##0.00_);_(* \(#,##0.00\);_(* "-"??_);_(@_)</c:formatCode>
                <c:ptCount val="4"/>
                <c:pt idx="0">
                  <c:v>240.5291323224933</c:v>
                </c:pt>
                <c:pt idx="1">
                  <c:v>243.63835442083067</c:v>
                </c:pt>
                <c:pt idx="2">
                  <c:v>244.09029808964314</c:v>
                </c:pt>
                <c:pt idx="3">
                  <c:v>246.59105707348778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1-4C09-94DC-68636B7D1955}"/>
            </c:ext>
          </c:extLst>
        </c:ser>
        <c:ser>
          <c:idx val="6"/>
          <c:order val="6"/>
          <c:tx>
            <c:strRef>
              <c:f>Qtrly!$H$1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Qtrly!$H$2:$H$5</c:f>
              <c:numCache>
                <c:formatCode>_(* #,##0.00_);_(* \(#,##0.00\);_(* "-"??_);_(@_)</c:formatCode>
                <c:ptCount val="4"/>
                <c:pt idx="0">
                  <c:v>258.59373542269009</c:v>
                </c:pt>
                <c:pt idx="1">
                  <c:v>261.93514294188543</c:v>
                </c:pt>
                <c:pt idx="2">
                  <c:v>262.41481947889872</c:v>
                </c:pt>
                <c:pt idx="3">
                  <c:v>265.09324297132719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E4-4490-9B13-4AC420C389E4}"/>
            </c:ext>
          </c:extLst>
        </c:ser>
        <c:ser>
          <c:idx val="7"/>
          <c:order val="7"/>
          <c:tx>
            <c:strRef>
              <c:f>Qtrly!$I$1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Qtrly!$I$2:$I$5</c:f>
              <c:numCache>
                <c:formatCode>_(* #,##0.00_);_(* \(#,##0.00\);_(* "-"??_);_(@_)</c:formatCode>
                <c:ptCount val="4"/>
                <c:pt idx="0">
                  <c:v>278.75843427426173</c:v>
                </c:pt>
                <c:pt idx="1">
                  <c:v>282.35115620747138</c:v>
                </c:pt>
                <c:pt idx="2">
                  <c:v>282.8602673999473</c:v>
                </c:pt>
                <c:pt idx="3">
                  <c:v>285.72990549436474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E4-4490-9B13-4AC420C389E4}"/>
            </c:ext>
          </c:extLst>
        </c:ser>
        <c:ser>
          <c:idx val="8"/>
          <c:order val="8"/>
          <c:tx>
            <c:strRef>
              <c:f>Qtrly!$J$1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Qtrly!$J$2:$J$5</c:f>
              <c:numCache>
                <c:formatCode>_(* #,##0.00_);_(* \(#,##0.00\);_(* "-"??_);_(@_)</c:formatCode>
                <c:ptCount val="4"/>
                <c:pt idx="0">
                  <c:v>301.32941713212881</c:v>
                </c:pt>
                <c:pt idx="1">
                  <c:v>305.19424368958551</c:v>
                </c:pt>
                <c:pt idx="2">
                  <c:v>305.73459575249467</c:v>
                </c:pt>
                <c:pt idx="3">
                  <c:v>308.8100489740529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E4-4490-9B13-4AC420C38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5721152"/>
        <c:axId val="305721936"/>
      </c:barChart>
      <c:catAx>
        <c:axId val="30572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721936"/>
        <c:crosses val="autoZero"/>
        <c:auto val="1"/>
        <c:lblAlgn val="ctr"/>
        <c:lblOffset val="100"/>
        <c:noMultiLvlLbl val="0"/>
      </c:catAx>
      <c:valAx>
        <c:axId val="30572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72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3859-44FF-AF40-25883992B75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859-44FF-AF40-25883992B7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Yrly!$A$2:$A$39</c:f>
              <c:numCache>
                <c:formatCode>General</c:formatCode>
                <c:ptCount val="3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</c:numCache>
            </c:numRef>
          </c:cat>
          <c:val>
            <c:numRef>
              <c:f>Yrly!$B$2:$B$39</c:f>
              <c:numCache>
                <c:formatCode>_(* #,##0_);_(* \(#,##0\);_(* "-"??_);_(@_)</c:formatCode>
                <c:ptCount val="38"/>
                <c:pt idx="0">
                  <c:v>101.05</c:v>
                </c:pt>
                <c:pt idx="1">
                  <c:v>693.84</c:v>
                </c:pt>
                <c:pt idx="2">
                  <c:v>771.39566999999988</c:v>
                </c:pt>
                <c:pt idx="3">
                  <c:v>849.81782367499068</c:v>
                </c:pt>
                <c:pt idx="4">
                  <c:v>909.07874995789518</c:v>
                </c:pt>
                <c:pt idx="5">
                  <c:v>974.84884190645494</c:v>
                </c:pt>
                <c:pt idx="6">
                  <c:v>1048.0369408148013</c:v>
                </c:pt>
                <c:pt idx="7">
                  <c:v>1129.6997633760452</c:v>
                </c:pt>
                <c:pt idx="8">
                  <c:v>1221.0683055482616</c:v>
                </c:pt>
                <c:pt idx="9">
                  <c:v>1323.5792134382611</c:v>
                </c:pt>
                <c:pt idx="10">
                  <c:v>1438.9120821942283</c:v>
                </c:pt>
                <c:pt idx="11">
                  <c:v>1569.0338326323151</c:v>
                </c:pt>
                <c:pt idx="12">
                  <c:v>1716.2515414228283</c:v>
                </c:pt>
                <c:pt idx="13">
                  <c:v>1883.275371559525</c:v>
                </c:pt>
                <c:pt idx="14">
                  <c:v>2073.2935744427086</c:v>
                </c:pt>
                <c:pt idx="15">
                  <c:v>2290.0619239123362</c:v>
                </c:pt>
                <c:pt idx="16">
                  <c:v>2427.4656393470764</c:v>
                </c:pt>
                <c:pt idx="17">
                  <c:v>2573.1135777079012</c:v>
                </c:pt>
                <c:pt idx="18">
                  <c:v>2727.5003923703753</c:v>
                </c:pt>
                <c:pt idx="19">
                  <c:v>2891.150415912598</c:v>
                </c:pt>
                <c:pt idx="20">
                  <c:v>3064.6194408673541</c:v>
                </c:pt>
                <c:pt idx="21">
                  <c:v>3248.4966073193955</c:v>
                </c:pt>
                <c:pt idx="22">
                  <c:v>3443.4064037585595</c:v>
                </c:pt>
                <c:pt idx="23">
                  <c:v>3650.0107879840734</c:v>
                </c:pt>
                <c:pt idx="24">
                  <c:v>3869.0114352631181</c:v>
                </c:pt>
                <c:pt idx="25">
                  <c:v>4101.1521213789056</c:v>
                </c:pt>
                <c:pt idx="26">
                  <c:v>4347.2212486616399</c:v>
                </c:pt>
                <c:pt idx="27">
                  <c:v>4608.0545235813388</c:v>
                </c:pt>
                <c:pt idx="28">
                  <c:v>4884.5377949962194</c:v>
                </c:pt>
                <c:pt idx="29">
                  <c:v>5177.6100626959933</c:v>
                </c:pt>
                <c:pt idx="30">
                  <c:v>5488.2666664577528</c:v>
                </c:pt>
                <c:pt idx="31">
                  <c:v>5817.5626664452184</c:v>
                </c:pt>
                <c:pt idx="32">
                  <c:v>6166.6164264319314</c:v>
                </c:pt>
                <c:pt idx="33">
                  <c:v>6536.6134120178476</c:v>
                </c:pt>
                <c:pt idx="34">
                  <c:v>6928.8102167389188</c:v>
                </c:pt>
                <c:pt idx="35">
                  <c:v>7344.5388297432546</c:v>
                </c:pt>
                <c:pt idx="36">
                  <c:v>7785.2111595278502</c:v>
                </c:pt>
                <c:pt idx="37">
                  <c:v>8252.3238290995214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8-4755-97EB-CACB8EF68B3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05721152"/>
        <c:axId val="305721936"/>
      </c:barChart>
      <c:catAx>
        <c:axId val="30572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721936"/>
        <c:crosses val="autoZero"/>
        <c:auto val="1"/>
        <c:lblAlgn val="ctr"/>
        <c:lblOffset val="100"/>
        <c:noMultiLvlLbl val="0"/>
      </c:catAx>
      <c:valAx>
        <c:axId val="30572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72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123826</xdr:rowOff>
    </xdr:from>
    <xdr:to>
      <xdr:col>22</xdr:col>
      <xdr:colOff>590550</xdr:colOff>
      <xdr:row>16</xdr:row>
      <xdr:rowOff>161926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0</xdr:row>
      <xdr:rowOff>138112</xdr:rowOff>
    </xdr:from>
    <xdr:to>
      <xdr:col>21</xdr:col>
      <xdr:colOff>28575</xdr:colOff>
      <xdr:row>17</xdr:row>
      <xdr:rowOff>161926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85723</xdr:colOff>
      <xdr:row>0</xdr:row>
      <xdr:rowOff>61912</xdr:rowOff>
    </xdr:from>
    <xdr:to>
      <xdr:col>20</xdr:col>
      <xdr:colOff>561975</xdr:colOff>
      <xdr:row>21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AB2EC0-CE63-4493-89D1-D056C1873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L7" sqref="L7"/>
    </sheetView>
  </sheetViews>
  <sheetFormatPr defaultRowHeight="15" x14ac:dyDescent="0.25"/>
  <cols>
    <col min="1" max="1" width="19.85546875" bestFit="1" customWidth="1"/>
    <col min="2" max="2" width="3.5703125" customWidth="1"/>
    <col min="3" max="3" width="10.5703125" style="2" bestFit="1" customWidth="1"/>
    <col min="4" max="4" width="9.42578125" customWidth="1"/>
    <col min="5" max="5" width="10.5703125" style="2" bestFit="1" customWidth="1"/>
    <col min="6" max="6" width="9.5703125" customWidth="1"/>
    <col min="7" max="7" width="2.85546875" customWidth="1"/>
    <col min="8" max="8" width="10.28515625" bestFit="1" customWidth="1"/>
  </cols>
  <sheetData>
    <row r="1" spans="1:9" x14ac:dyDescent="0.25">
      <c r="A1" s="3" t="s">
        <v>39</v>
      </c>
      <c r="C1" s="25" t="s">
        <v>51</v>
      </c>
      <c r="E1" s="25" t="s">
        <v>52</v>
      </c>
    </row>
    <row r="2" spans="1:9" x14ac:dyDescent="0.25">
      <c r="A2" t="s">
        <v>58</v>
      </c>
      <c r="C2" s="2">
        <v>1886.07</v>
      </c>
      <c r="D2" s="8">
        <f t="shared" ref="D2:D13" si="0">C2/$C$16</f>
        <v>9.0613796807783836E-2</v>
      </c>
      <c r="E2" s="2">
        <v>2592.4</v>
      </c>
      <c r="F2" s="8">
        <f t="shared" ref="F2:F13" si="1">E2/$E$16</f>
        <v>0.10936513882842108</v>
      </c>
      <c r="G2" s="2"/>
      <c r="H2" s="4">
        <f t="shared" ref="H2:H13" si="2">E2-C2</f>
        <v>706.33000000000015</v>
      </c>
      <c r="I2" s="8">
        <f t="shared" ref="I2:I13" si="3">H2/C2</f>
        <v>0.37449829539730772</v>
      </c>
    </row>
    <row r="3" spans="1:9" x14ac:dyDescent="0.25">
      <c r="A3" t="s">
        <v>64</v>
      </c>
      <c r="C3" s="2">
        <v>2804.31</v>
      </c>
      <c r="D3" s="8">
        <f t="shared" si="0"/>
        <v>0.13472945146576548</v>
      </c>
      <c r="E3" s="2">
        <v>2465.1</v>
      </c>
      <c r="F3" s="8">
        <f t="shared" si="1"/>
        <v>0.10399475533325905</v>
      </c>
      <c r="G3" s="2"/>
      <c r="H3" s="4">
        <f t="shared" si="2"/>
        <v>-339.21000000000004</v>
      </c>
      <c r="I3" s="8">
        <f t="shared" si="3"/>
        <v>-0.12096023620783723</v>
      </c>
    </row>
    <row r="4" spans="1:9" x14ac:dyDescent="0.25">
      <c r="A4" t="s">
        <v>56</v>
      </c>
      <c r="C4" s="2">
        <v>1851.95</v>
      </c>
      <c r="D4" s="8">
        <f t="shared" si="0"/>
        <v>8.8974545482498155E-2</v>
      </c>
      <c r="E4" s="2">
        <v>2448.8000000000002</v>
      </c>
      <c r="F4" s="8">
        <f t="shared" si="1"/>
        <v>0.10330710999962874</v>
      </c>
      <c r="G4" s="2"/>
      <c r="H4" s="4">
        <f t="shared" si="2"/>
        <v>596.85000000000014</v>
      </c>
      <c r="I4" s="8">
        <f t="shared" si="3"/>
        <v>0.32228191905828996</v>
      </c>
    </row>
    <row r="5" spans="1:9" x14ac:dyDescent="0.25">
      <c r="A5" t="s">
        <v>65</v>
      </c>
      <c r="C5" s="2">
        <v>1708.56</v>
      </c>
      <c r="D5" s="8">
        <f t="shared" si="0"/>
        <v>8.2085558157389257E-2</v>
      </c>
      <c r="E5" s="2">
        <v>2295.6</v>
      </c>
      <c r="F5" s="8">
        <f t="shared" si="1"/>
        <v>9.6844087600109319E-2</v>
      </c>
      <c r="G5" s="2"/>
      <c r="H5" s="4">
        <f t="shared" si="2"/>
        <v>587.04</v>
      </c>
      <c r="I5" s="8">
        <f t="shared" si="3"/>
        <v>0.34358758252563559</v>
      </c>
    </row>
    <row r="6" spans="1:9" x14ac:dyDescent="0.25">
      <c r="A6" t="s">
        <v>59</v>
      </c>
      <c r="C6" s="2">
        <v>1991.97</v>
      </c>
      <c r="D6" s="8">
        <f t="shared" si="0"/>
        <v>9.5701625510824728E-2</v>
      </c>
      <c r="E6" s="2">
        <v>2253.6</v>
      </c>
      <c r="F6" s="8">
        <f t="shared" si="1"/>
        <v>9.5072240728178409E-2</v>
      </c>
      <c r="G6" s="2"/>
      <c r="H6" s="4">
        <f t="shared" si="2"/>
        <v>261.62999999999988</v>
      </c>
      <c r="I6" s="8">
        <f t="shared" si="3"/>
        <v>0.13134233949306459</v>
      </c>
    </row>
    <row r="7" spans="1:9" x14ac:dyDescent="0.25">
      <c r="A7" t="s">
        <v>61</v>
      </c>
      <c r="C7" s="2">
        <v>1840.56</v>
      </c>
      <c r="D7" s="8">
        <f t="shared" si="0"/>
        <v>8.8427327645598852E-2</v>
      </c>
      <c r="E7" s="2">
        <v>2251.5</v>
      </c>
      <c r="F7" s="8">
        <f t="shared" si="1"/>
        <v>9.498364838458187E-2</v>
      </c>
      <c r="G7" s="2"/>
      <c r="H7" s="4">
        <f t="shared" si="2"/>
        <v>410.94000000000005</v>
      </c>
      <c r="I7" s="8">
        <f t="shared" si="3"/>
        <v>0.22326900508540881</v>
      </c>
    </row>
    <row r="8" spans="1:9" x14ac:dyDescent="0.25">
      <c r="A8" t="s">
        <v>66</v>
      </c>
      <c r="C8" s="2">
        <v>1740.65</v>
      </c>
      <c r="D8" s="8">
        <f t="shared" si="0"/>
        <v>8.3627280754939609E-2</v>
      </c>
      <c r="E8" s="2">
        <v>2172.9</v>
      </c>
      <c r="F8" s="8">
        <f t="shared" si="1"/>
        <v>9.1667763524254042E-2</v>
      </c>
      <c r="G8" s="2"/>
      <c r="H8" s="4">
        <f t="shared" si="2"/>
        <v>432.25</v>
      </c>
      <c r="I8" s="8">
        <f t="shared" si="3"/>
        <v>0.2483267744807974</v>
      </c>
    </row>
    <row r="9" spans="1:9" x14ac:dyDescent="0.25">
      <c r="A9" t="s">
        <v>54</v>
      </c>
      <c r="C9" s="2">
        <v>1662.35</v>
      </c>
      <c r="D9" s="8">
        <f t="shared" si="0"/>
        <v>7.9865458399433459E-2</v>
      </c>
      <c r="E9" s="2">
        <v>2167.9499999999998</v>
      </c>
      <c r="F9" s="8">
        <f t="shared" si="1"/>
        <v>9.1458938714347876E-2</v>
      </c>
      <c r="G9" s="2"/>
      <c r="H9" s="4">
        <f t="shared" si="2"/>
        <v>505.59999999999991</v>
      </c>
      <c r="I9" s="8">
        <f t="shared" si="3"/>
        <v>0.30414774265347244</v>
      </c>
    </row>
    <row r="10" spans="1:9" x14ac:dyDescent="0.25">
      <c r="A10" t="s">
        <v>60</v>
      </c>
      <c r="C10" s="2">
        <v>1524.45</v>
      </c>
      <c r="D10" s="8">
        <f t="shared" si="0"/>
        <v>7.3240231032584202E-2</v>
      </c>
      <c r="E10" s="2">
        <v>1603.9</v>
      </c>
      <c r="F10" s="8">
        <f t="shared" si="1"/>
        <v>6.7663457092618645E-2</v>
      </c>
      <c r="G10" s="2"/>
      <c r="H10" s="4">
        <f t="shared" si="2"/>
        <v>79.450000000000045</v>
      </c>
      <c r="I10" s="8">
        <f t="shared" si="3"/>
        <v>5.2117157007445333E-2</v>
      </c>
    </row>
    <row r="11" spans="1:9" x14ac:dyDescent="0.25">
      <c r="A11" t="s">
        <v>85</v>
      </c>
      <c r="C11" s="2">
        <v>1373.6</v>
      </c>
      <c r="D11" s="8">
        <f t="shared" si="0"/>
        <v>6.5992837643974969E-2</v>
      </c>
      <c r="E11" s="2">
        <v>1376</v>
      </c>
      <c r="F11" s="8">
        <f t="shared" si="1"/>
        <v>5.8049078470879263E-2</v>
      </c>
      <c r="G11" s="2"/>
      <c r="H11" s="4">
        <f t="shared" si="2"/>
        <v>2.4000000000000909</v>
      </c>
      <c r="I11" s="8">
        <f t="shared" si="3"/>
        <v>1.7472335468841666E-3</v>
      </c>
    </row>
    <row r="12" spans="1:9" x14ac:dyDescent="0.25">
      <c r="A12" t="s">
        <v>63</v>
      </c>
      <c r="C12" s="2">
        <v>1477.2</v>
      </c>
      <c r="D12" s="8">
        <f t="shared" si="0"/>
        <v>7.0970165818054626E-2</v>
      </c>
      <c r="E12" s="2">
        <v>1045</v>
      </c>
      <c r="F12" s="8">
        <f t="shared" si="1"/>
        <v>4.4085237646852349E-2</v>
      </c>
      <c r="G12" s="2"/>
      <c r="H12" s="4">
        <f t="shared" si="2"/>
        <v>-432.20000000000005</v>
      </c>
      <c r="I12" s="8">
        <f t="shared" si="3"/>
        <v>-0.29258055781207692</v>
      </c>
    </row>
    <row r="13" spans="1:9" x14ac:dyDescent="0.25">
      <c r="A13" t="s">
        <v>69</v>
      </c>
      <c r="C13" s="2">
        <v>771.13</v>
      </c>
      <c r="D13" s="8">
        <f t="shared" si="0"/>
        <v>3.7047944738205024E-2</v>
      </c>
      <c r="E13" s="2">
        <v>849.75</v>
      </c>
      <c r="F13" s="8">
        <f t="shared" si="1"/>
        <v>3.584825903388783E-2</v>
      </c>
      <c r="G13" s="2"/>
      <c r="H13" s="4">
        <f t="shared" si="2"/>
        <v>78.62</v>
      </c>
      <c r="I13" s="8">
        <f t="shared" si="3"/>
        <v>0.10195427489528355</v>
      </c>
    </row>
    <row r="14" spans="1:9" x14ac:dyDescent="0.25">
      <c r="D14" s="8"/>
      <c r="F14" s="8"/>
      <c r="G14" s="2"/>
      <c r="H14" s="4"/>
      <c r="I14" s="8"/>
    </row>
    <row r="15" spans="1:9" x14ac:dyDescent="0.25">
      <c r="A15" t="s">
        <v>40</v>
      </c>
      <c r="C15" s="2">
        <v>181.58</v>
      </c>
      <c r="D15" s="8">
        <f>C15/$C$16</f>
        <v>8.7237765429477119E-3</v>
      </c>
      <c r="E15" s="2">
        <v>181.58</v>
      </c>
      <c r="F15" s="8">
        <f>E15/$E$16</f>
        <v>7.6602846429812913E-3</v>
      </c>
      <c r="G15" s="2"/>
      <c r="H15" s="4">
        <f>E15-C15</f>
        <v>0</v>
      </c>
      <c r="I15" s="8"/>
    </row>
    <row r="16" spans="1:9" ht="15.75" thickBot="1" x14ac:dyDescent="0.3">
      <c r="C16" s="14">
        <f>SUM(C2:C15)</f>
        <v>20814.38</v>
      </c>
      <c r="E16" s="14">
        <f>SUM(E2:E15)</f>
        <v>23704.080000000005</v>
      </c>
      <c r="F16" s="15"/>
      <c r="G16" s="15"/>
      <c r="H16" s="4">
        <f>SUM(H2:H15)</f>
        <v>2889.7</v>
      </c>
      <c r="I16" s="8">
        <f>H16/C16</f>
        <v>0.13883190371272167</v>
      </c>
    </row>
    <row r="17" ht="15.75" thickTop="1" x14ac:dyDescent="0.25"/>
  </sheetData>
  <sortState ref="A2:I13">
    <sortCondition descending="1" ref="E2:E13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N19" sqref="B18:N19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7.85546875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49.168350000000004</v>
      </c>
      <c r="C3" s="2">
        <v>0</v>
      </c>
      <c r="D3" s="26">
        <f>'19'!M3</f>
        <v>11.4345</v>
      </c>
      <c r="E3" s="2">
        <v>0</v>
      </c>
      <c r="F3" s="2">
        <v>0</v>
      </c>
      <c r="G3" s="20">
        <f>D3*1.1</f>
        <v>12.577950000000001</v>
      </c>
      <c r="H3" s="18">
        <v>0</v>
      </c>
      <c r="I3" s="2">
        <v>0</v>
      </c>
      <c r="J3" s="26">
        <f>G3</f>
        <v>12.577950000000001</v>
      </c>
      <c r="K3" s="18">
        <v>0</v>
      </c>
      <c r="L3" s="2">
        <v>0</v>
      </c>
      <c r="M3" s="16">
        <f>J3</f>
        <v>12.577950000000001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103.67999999999999</v>
      </c>
      <c r="C4" s="2">
        <v>0</v>
      </c>
      <c r="D4" s="28">
        <f>'19'!M4*1.2</f>
        <v>25.919999999999998</v>
      </c>
      <c r="E4" s="2"/>
      <c r="F4" s="2"/>
      <c r="G4" s="26">
        <f>D4</f>
        <v>25.919999999999998</v>
      </c>
      <c r="H4" s="18"/>
      <c r="I4" s="2"/>
      <c r="J4" s="26">
        <f>G4</f>
        <v>25.919999999999998</v>
      </c>
      <c r="K4" s="18"/>
      <c r="L4" s="18"/>
      <c r="M4" s="16">
        <f>J4</f>
        <v>25.919999999999998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95.314134400000015</v>
      </c>
      <c r="C5" s="20">
        <f>'19'!L5*1.09</f>
        <v>23.828533600000004</v>
      </c>
      <c r="D5" s="2">
        <v>0</v>
      </c>
      <c r="E5" s="2">
        <v>0</v>
      </c>
      <c r="F5" s="16">
        <f>C5</f>
        <v>23.828533600000004</v>
      </c>
      <c r="G5" s="2">
        <v>0</v>
      </c>
      <c r="H5" s="18">
        <v>0</v>
      </c>
      <c r="I5" s="16">
        <f>F5</f>
        <v>23.828533600000004</v>
      </c>
      <c r="J5" s="2">
        <v>0</v>
      </c>
      <c r="K5" s="18">
        <v>0</v>
      </c>
      <c r="L5" s="16">
        <f>I5</f>
        <v>23.828533600000004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79.324934591999991</v>
      </c>
      <c r="C6" s="2">
        <v>0</v>
      </c>
      <c r="D6" s="2">
        <v>0</v>
      </c>
      <c r="E6" s="26">
        <f>'19'!N6</f>
        <v>19.781779199999999</v>
      </c>
      <c r="F6" s="2">
        <v>0</v>
      </c>
      <c r="G6" s="2">
        <v>0</v>
      </c>
      <c r="H6" s="26">
        <f>E6</f>
        <v>19.781779199999999</v>
      </c>
      <c r="I6" s="2">
        <v>0</v>
      </c>
      <c r="J6" s="2">
        <v>0</v>
      </c>
      <c r="K6" s="26">
        <f>H6</f>
        <v>19.781779199999999</v>
      </c>
      <c r="L6" s="2">
        <v>0</v>
      </c>
      <c r="M6" s="2">
        <v>0</v>
      </c>
      <c r="N6" s="20">
        <f>K6*1.01</f>
        <v>19.979596991999998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101.15481600000004</v>
      </c>
      <c r="C7" s="2">
        <v>0</v>
      </c>
      <c r="D7" s="28">
        <f>'19'!M7*1.12</f>
        <v>25.28870400000001</v>
      </c>
      <c r="E7" s="2">
        <v>0</v>
      </c>
      <c r="F7" s="2">
        <v>0</v>
      </c>
      <c r="G7" s="16">
        <f>D7</f>
        <v>25.28870400000001</v>
      </c>
      <c r="H7" s="18">
        <v>0</v>
      </c>
      <c r="I7" s="2">
        <v>0</v>
      </c>
      <c r="J7" s="16">
        <f>G7</f>
        <v>25.28870400000001</v>
      </c>
      <c r="K7" s="18">
        <v>0</v>
      </c>
      <c r="L7" s="2">
        <v>0</v>
      </c>
      <c r="M7" s="16">
        <f>J7</f>
        <v>25.28870400000001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43.989750000000008</v>
      </c>
      <c r="C8" s="2">
        <v>0</v>
      </c>
      <c r="D8" s="2">
        <v>0</v>
      </c>
      <c r="E8" s="28">
        <f>'19'!N8*1.05</f>
        <v>10.997437500000002</v>
      </c>
      <c r="F8" s="2">
        <v>0</v>
      </c>
      <c r="G8" s="2">
        <v>0</v>
      </c>
      <c r="H8" s="16">
        <f>E8</f>
        <v>10.997437500000002</v>
      </c>
      <c r="I8" s="18">
        <v>0</v>
      </c>
      <c r="J8" s="2">
        <v>0</v>
      </c>
      <c r="K8" s="16">
        <f>H8</f>
        <v>10.997437500000002</v>
      </c>
      <c r="L8" s="18">
        <v>0</v>
      </c>
      <c r="M8" s="2">
        <v>0</v>
      </c>
      <c r="N8" s="16">
        <f>K8</f>
        <v>10.997437500000002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72.300435000000007</v>
      </c>
      <c r="C9" s="2">
        <v>0</v>
      </c>
      <c r="D9" s="2">
        <v>0</v>
      </c>
      <c r="E9" s="16">
        <f>'19'!N9</f>
        <v>17.173500000000001</v>
      </c>
      <c r="F9" s="2">
        <v>0</v>
      </c>
      <c r="G9" s="2">
        <v>0</v>
      </c>
      <c r="H9" s="20">
        <f>E9*1.07</f>
        <v>18.375645000000002</v>
      </c>
      <c r="I9" s="2">
        <v>0</v>
      </c>
      <c r="J9" s="2">
        <v>0</v>
      </c>
      <c r="K9" s="16">
        <f>H9</f>
        <v>18.375645000000002</v>
      </c>
      <c r="L9" s="2">
        <v>0</v>
      </c>
      <c r="M9" s="2">
        <v>0</v>
      </c>
      <c r="N9" s="16">
        <f>K9</f>
        <v>18.375645000000002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'19'!M10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94.055136768000025</v>
      </c>
      <c r="C11" s="16">
        <f>'19'!L11</f>
        <v>23.052729600000006</v>
      </c>
      <c r="D11" s="18">
        <v>0</v>
      </c>
      <c r="E11" s="18">
        <v>0</v>
      </c>
      <c r="F11" s="16">
        <f>C11</f>
        <v>23.052729600000006</v>
      </c>
      <c r="G11" s="18"/>
      <c r="H11" s="18"/>
      <c r="I11" s="16">
        <f>F11</f>
        <v>23.052729600000006</v>
      </c>
      <c r="J11" s="18">
        <v>0</v>
      </c>
      <c r="K11" s="18">
        <v>0</v>
      </c>
      <c r="L11" s="20">
        <f>I11*1.08</f>
        <v>24.89694796800001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121.43565714645477</v>
      </c>
      <c r="C12" s="18">
        <v>0</v>
      </c>
      <c r="D12" s="16">
        <f>'19'!M12*1.015</f>
        <v>29.684313222493255</v>
      </c>
      <c r="E12" s="18">
        <v>0</v>
      </c>
      <c r="F12" s="18">
        <v>0</v>
      </c>
      <c r="G12" s="16">
        <f>D12*1.015</f>
        <v>30.129577920830652</v>
      </c>
      <c r="H12" s="18">
        <v>0</v>
      </c>
      <c r="I12" s="18">
        <v>0</v>
      </c>
      <c r="J12" s="16">
        <f>G12*1.015</f>
        <v>30.58152158964311</v>
      </c>
      <c r="K12" s="18">
        <v>0</v>
      </c>
      <c r="L12" s="18">
        <v>0</v>
      </c>
      <c r="M12" s="16">
        <f>J12*1.015</f>
        <v>31.040244413487752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124.7980608</v>
      </c>
      <c r="C13" s="2">
        <v>0</v>
      </c>
      <c r="D13" s="20">
        <f>'19'!M13*1.02</f>
        <v>31.1995152</v>
      </c>
      <c r="E13" s="2">
        <v>0</v>
      </c>
      <c r="F13" s="2">
        <v>0</v>
      </c>
      <c r="G13" s="16">
        <f>D13</f>
        <v>31.1995152</v>
      </c>
      <c r="H13" s="18">
        <v>0</v>
      </c>
      <c r="I13" s="2">
        <v>0</v>
      </c>
      <c r="J13" s="16">
        <f>G13</f>
        <v>31.1995152</v>
      </c>
      <c r="K13" s="18">
        <v>0</v>
      </c>
      <c r="L13" s="2">
        <v>0</v>
      </c>
      <c r="M13" s="16">
        <f>J13</f>
        <v>31.1995152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64.627567200000001</v>
      </c>
      <c r="C14" s="16">
        <f>'19'!L14</f>
        <v>15.918120000000002</v>
      </c>
      <c r="D14" s="2">
        <v>0</v>
      </c>
      <c r="E14" s="2">
        <v>0</v>
      </c>
      <c r="F14" s="20">
        <f>C14*1.02</f>
        <v>16.236482400000003</v>
      </c>
      <c r="G14" s="2">
        <v>0</v>
      </c>
      <c r="H14" s="18">
        <v>0</v>
      </c>
      <c r="I14" s="16">
        <f>F14</f>
        <v>16.236482400000003</v>
      </c>
      <c r="J14" s="2">
        <v>0</v>
      </c>
      <c r="K14" s="18">
        <v>0</v>
      </c>
      <c r="L14" s="16">
        <f>I14</f>
        <v>16.236482400000003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X14" s="27"/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974.84884190645494</v>
      </c>
      <c r="C16" s="5">
        <f>SUM(C3:C15)</f>
        <v>62.799383200000008</v>
      </c>
      <c r="D16" s="5">
        <f t="shared" ref="D16:N16" si="9">SUM(D3:D15)</f>
        <v>129.77703242249328</v>
      </c>
      <c r="E16" s="5">
        <f t="shared" si="9"/>
        <v>47.952716699999996</v>
      </c>
      <c r="F16" s="5">
        <f t="shared" si="9"/>
        <v>63.117745600000006</v>
      </c>
      <c r="G16" s="5">
        <f t="shared" si="9"/>
        <v>131.36574712083066</v>
      </c>
      <c r="H16" s="5">
        <f t="shared" si="9"/>
        <v>49.154861699999998</v>
      </c>
      <c r="I16" s="5">
        <f t="shared" si="9"/>
        <v>63.117745600000006</v>
      </c>
      <c r="J16" s="5">
        <f t="shared" si="9"/>
        <v>131.81769078964314</v>
      </c>
      <c r="K16" s="5">
        <f t="shared" si="9"/>
        <v>49.154861699999998</v>
      </c>
      <c r="L16" s="5">
        <f t="shared" si="9"/>
        <v>64.96196396800002</v>
      </c>
      <c r="M16" s="5">
        <f t="shared" si="9"/>
        <v>132.27641361348776</v>
      </c>
      <c r="N16" s="5">
        <f t="shared" si="9"/>
        <v>49.352679492000007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32">
        <f>SUM(C18:N18)</f>
        <v>909.07874995789507</v>
      </c>
      <c r="C18" s="38">
        <f>'19'!C16</f>
        <v>58.812160000000013</v>
      </c>
      <c r="D18" s="38">
        <f>'19'!D16</f>
        <v>119.38005180512485</v>
      </c>
      <c r="E18" s="38">
        <f>'19'!E16</f>
        <v>46.109669999999994</v>
      </c>
      <c r="F18" s="38">
        <f>'19'!F16</f>
        <v>59.124280000000013</v>
      </c>
      <c r="G18" s="38">
        <f>'19'!G16</f>
        <v>120.83907318220172</v>
      </c>
      <c r="H18" s="38">
        <f>'19'!H16</f>
        <v>47.233170000000001</v>
      </c>
      <c r="I18" s="38">
        <f>'19'!I16</f>
        <v>59.124280000000013</v>
      </c>
      <c r="J18" s="38">
        <f>'19'!J16</f>
        <v>121.26488737993473</v>
      </c>
      <c r="K18" s="38">
        <f>'19'!K16</f>
        <v>47.233170000000001</v>
      </c>
      <c r="L18" s="38">
        <f>'19'!L16</f>
        <v>60.831889600000011</v>
      </c>
      <c r="M18" s="38">
        <f>'19'!M16</f>
        <v>121.69708879063376</v>
      </c>
      <c r="N18" s="38">
        <f>'19'!N16</f>
        <v>47.429029200000002</v>
      </c>
      <c r="T18" s="29" t="s">
        <v>67</v>
      </c>
      <c r="U18" s="31"/>
    </row>
    <row r="19" spans="1:21" x14ac:dyDescent="0.25">
      <c r="B19" s="33">
        <f>(B16-B18)/B16</f>
        <v>6.7466964232051743E-2</v>
      </c>
      <c r="C19" s="33">
        <f t="shared" ref="C19:N19" si="10">(C16-C18)/C16</f>
        <v>6.3491438877698966E-2</v>
      </c>
      <c r="D19" s="33">
        <f t="shared" si="10"/>
        <v>8.0114180631906617E-2</v>
      </c>
      <c r="E19" s="33">
        <f t="shared" si="10"/>
        <v>3.8434667039417232E-2</v>
      </c>
      <c r="F19" s="33">
        <f t="shared" si="10"/>
        <v>6.3270092460336436E-2</v>
      </c>
      <c r="G19" s="33">
        <f t="shared" si="10"/>
        <v>8.0132562477998742E-2</v>
      </c>
      <c r="H19" s="33">
        <f t="shared" si="10"/>
        <v>3.9094641578454423E-2</v>
      </c>
      <c r="I19" s="33">
        <f t="shared" si="10"/>
        <v>6.3270092460336436E-2</v>
      </c>
      <c r="J19" s="33">
        <f t="shared" si="10"/>
        <v>8.0056048216993442E-2</v>
      </c>
      <c r="K19" s="33">
        <f t="shared" si="10"/>
        <v>3.9094641578454423E-2</v>
      </c>
      <c r="L19" s="33">
        <f t="shared" si="10"/>
        <v>6.3576808885188046E-2</v>
      </c>
      <c r="M19" s="33">
        <f t="shared" si="10"/>
        <v>7.9978920911530277E-2</v>
      </c>
      <c r="N19" s="33">
        <f t="shared" si="10"/>
        <v>3.8977626175531681E-2</v>
      </c>
      <c r="T19" s="29"/>
    </row>
    <row r="20" spans="1:21" x14ac:dyDescent="0.25">
      <c r="B20" s="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T20" s="29" t="s">
        <v>68</v>
      </c>
      <c r="U20" s="8">
        <f>U18/U16</f>
        <v>0</v>
      </c>
    </row>
    <row r="21" spans="1:21" x14ac:dyDescent="0.25">
      <c r="A21" s="1" t="s">
        <v>28</v>
      </c>
      <c r="B21" s="17" t="s">
        <v>29</v>
      </c>
    </row>
  </sheetData>
  <pageMargins left="0.7" right="0.7" top="0.75" bottom="0.75" header="0.3" footer="0.3"/>
  <pageSetup scale="57" fitToHeight="0" orientation="landscape" r:id="rId1"/>
  <ignoredErrors>
    <ignoredError sqref="T16 V16" formula="1"/>
    <ignoredError sqref="B1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C20" sqref="C20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7.85546875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54.08518500000001</v>
      </c>
      <c r="C3" s="2">
        <v>0</v>
      </c>
      <c r="D3" s="26">
        <f>'20'!M3</f>
        <v>12.577950000000001</v>
      </c>
      <c r="E3" s="2">
        <v>0</v>
      </c>
      <c r="F3" s="2">
        <v>0</v>
      </c>
      <c r="G3" s="20">
        <f>D3*1.1</f>
        <v>13.835745000000003</v>
      </c>
      <c r="H3" s="18">
        <v>0</v>
      </c>
      <c r="I3" s="2">
        <v>0</v>
      </c>
      <c r="J3" s="26">
        <f>G3</f>
        <v>13.835745000000003</v>
      </c>
      <c r="K3" s="18">
        <v>0</v>
      </c>
      <c r="L3" s="2">
        <v>0</v>
      </c>
      <c r="M3" s="16">
        <f>J3</f>
        <v>13.835745000000003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124.41599999999998</v>
      </c>
      <c r="C4" s="2">
        <v>0</v>
      </c>
      <c r="D4" s="28">
        <f>'20'!M4*1.2</f>
        <v>31.103999999999996</v>
      </c>
      <c r="E4" s="2"/>
      <c r="F4" s="2"/>
      <c r="G4" s="26">
        <f>D4</f>
        <v>31.103999999999996</v>
      </c>
      <c r="H4" s="18"/>
      <c r="I4" s="2"/>
      <c r="J4" s="26">
        <f>G4</f>
        <v>31.103999999999996</v>
      </c>
      <c r="K4" s="18"/>
      <c r="L4" s="18"/>
      <c r="M4" s="16">
        <f>J4</f>
        <v>31.103999999999996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103.89240649600002</v>
      </c>
      <c r="C5" s="20">
        <f>'20'!L5*1.09</f>
        <v>25.973101624000005</v>
      </c>
      <c r="D5" s="2">
        <v>0</v>
      </c>
      <c r="E5" s="2">
        <v>0</v>
      </c>
      <c r="F5" s="16">
        <f>C5</f>
        <v>25.973101624000005</v>
      </c>
      <c r="G5" s="2">
        <v>0</v>
      </c>
      <c r="H5" s="18">
        <v>0</v>
      </c>
      <c r="I5" s="16">
        <f>F5</f>
        <v>25.973101624000005</v>
      </c>
      <c r="J5" s="2">
        <v>0</v>
      </c>
      <c r="K5" s="18">
        <v>0</v>
      </c>
      <c r="L5" s="16">
        <f>I5</f>
        <v>25.973101624000005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80.118183937919994</v>
      </c>
      <c r="C6" s="2">
        <v>0</v>
      </c>
      <c r="D6" s="2">
        <v>0</v>
      </c>
      <c r="E6" s="26">
        <f>'20'!N6</f>
        <v>19.979596991999998</v>
      </c>
      <c r="F6" s="2">
        <v>0</v>
      </c>
      <c r="G6" s="2">
        <v>0</v>
      </c>
      <c r="H6" s="26">
        <f>E6</f>
        <v>19.979596991999998</v>
      </c>
      <c r="I6" s="2">
        <v>0</v>
      </c>
      <c r="J6" s="2">
        <v>0</v>
      </c>
      <c r="K6" s="26">
        <f>H6</f>
        <v>19.979596991999998</v>
      </c>
      <c r="L6" s="2">
        <v>0</v>
      </c>
      <c r="M6" s="2">
        <v>0</v>
      </c>
      <c r="N6" s="20">
        <f>K6*1.01</f>
        <v>20.179392961919998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113.29339392000006</v>
      </c>
      <c r="C7" s="2">
        <v>0</v>
      </c>
      <c r="D7" s="28">
        <f>'20'!M7*1.12</f>
        <v>28.323348480000014</v>
      </c>
      <c r="E7" s="2">
        <v>0</v>
      </c>
      <c r="F7" s="2">
        <v>0</v>
      </c>
      <c r="G7" s="16">
        <f>D7</f>
        <v>28.323348480000014</v>
      </c>
      <c r="H7" s="18">
        <v>0</v>
      </c>
      <c r="I7" s="2">
        <v>0</v>
      </c>
      <c r="J7" s="16">
        <f>G7</f>
        <v>28.323348480000014</v>
      </c>
      <c r="K7" s="18">
        <v>0</v>
      </c>
      <c r="L7" s="2">
        <v>0</v>
      </c>
      <c r="M7" s="16">
        <f>J7</f>
        <v>28.323348480000014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46.189237500000011</v>
      </c>
      <c r="C8" s="2">
        <v>0</v>
      </c>
      <c r="D8" s="2">
        <v>0</v>
      </c>
      <c r="E8" s="28">
        <f>'20'!N8*1.05</f>
        <v>11.547309375000003</v>
      </c>
      <c r="F8" s="2">
        <v>0</v>
      </c>
      <c r="G8" s="2">
        <v>0</v>
      </c>
      <c r="H8" s="16">
        <f>E8</f>
        <v>11.547309375000003</v>
      </c>
      <c r="I8" s="18">
        <v>0</v>
      </c>
      <c r="J8" s="2">
        <v>0</v>
      </c>
      <c r="K8" s="16">
        <f>H8</f>
        <v>11.547309375000003</v>
      </c>
      <c r="L8" s="18">
        <v>0</v>
      </c>
      <c r="M8" s="2">
        <v>0</v>
      </c>
      <c r="N8" s="16">
        <f>K8</f>
        <v>11.547309375000003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77.361465450000011</v>
      </c>
      <c r="C9" s="2">
        <v>0</v>
      </c>
      <c r="D9" s="2">
        <v>0</v>
      </c>
      <c r="E9" s="16">
        <f>'20'!N9</f>
        <v>18.375645000000002</v>
      </c>
      <c r="F9" s="2">
        <v>0</v>
      </c>
      <c r="G9" s="2">
        <v>0</v>
      </c>
      <c r="H9" s="20">
        <f>E9*1.07</f>
        <v>19.661940150000003</v>
      </c>
      <c r="I9" s="2">
        <v>0</v>
      </c>
      <c r="J9" s="2">
        <v>0</v>
      </c>
      <c r="K9" s="16">
        <f>H9</f>
        <v>19.661940150000003</v>
      </c>
      <c r="L9" s="2">
        <v>0</v>
      </c>
      <c r="M9" s="2">
        <v>0</v>
      </c>
      <c r="N9" s="16">
        <f>K9</f>
        <v>19.661940150000003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'20'!M10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101.57954770944005</v>
      </c>
      <c r="C11" s="16">
        <f>'20'!L11</f>
        <v>24.89694796800001</v>
      </c>
      <c r="D11" s="18">
        <v>0</v>
      </c>
      <c r="E11" s="18">
        <v>0</v>
      </c>
      <c r="F11" s="16">
        <f>C11</f>
        <v>24.89694796800001</v>
      </c>
      <c r="G11" s="18"/>
      <c r="H11" s="18"/>
      <c r="I11" s="16">
        <f>F11</f>
        <v>24.89694796800001</v>
      </c>
      <c r="J11" s="18">
        <v>0</v>
      </c>
      <c r="K11" s="18">
        <v>0</v>
      </c>
      <c r="L11" s="20">
        <f>I11*1.08</f>
        <v>26.888703805440013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128.88738024144132</v>
      </c>
      <c r="C12" s="18">
        <v>0</v>
      </c>
      <c r="D12" s="16">
        <f>'20'!M12*1.015</f>
        <v>31.505848079690065</v>
      </c>
      <c r="E12" s="18">
        <v>0</v>
      </c>
      <c r="F12" s="18">
        <v>0</v>
      </c>
      <c r="G12" s="16">
        <f>D12*1.015</f>
        <v>31.978435800885414</v>
      </c>
      <c r="H12" s="18">
        <v>0</v>
      </c>
      <c r="I12" s="18">
        <v>0</v>
      </c>
      <c r="J12" s="16">
        <f>G12*1.015</f>
        <v>32.45811233789869</v>
      </c>
      <c r="K12" s="18">
        <v>0</v>
      </c>
      <c r="L12" s="18">
        <v>0</v>
      </c>
      <c r="M12" s="16">
        <f>J12*1.015</f>
        <v>32.944984022967169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127.294022016</v>
      </c>
      <c r="C13" s="2">
        <v>0</v>
      </c>
      <c r="D13" s="20">
        <f>'20'!M13*1.02</f>
        <v>31.823505504</v>
      </c>
      <c r="E13" s="2">
        <v>0</v>
      </c>
      <c r="F13" s="2">
        <v>0</v>
      </c>
      <c r="G13" s="16">
        <f>D13</f>
        <v>31.823505504</v>
      </c>
      <c r="H13" s="18">
        <v>0</v>
      </c>
      <c r="I13" s="2">
        <v>0</v>
      </c>
      <c r="J13" s="16">
        <f>G13</f>
        <v>31.823505504</v>
      </c>
      <c r="K13" s="18">
        <v>0</v>
      </c>
      <c r="L13" s="2">
        <v>0</v>
      </c>
      <c r="M13" s="16">
        <f>J13</f>
        <v>31.823505504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65.920118544000019</v>
      </c>
      <c r="C14" s="16">
        <f>'20'!L14</f>
        <v>16.236482400000003</v>
      </c>
      <c r="D14" s="2">
        <v>0</v>
      </c>
      <c r="E14" s="2">
        <v>0</v>
      </c>
      <c r="F14" s="20">
        <f>C14*1.02</f>
        <v>16.561212048000005</v>
      </c>
      <c r="G14" s="2">
        <v>0</v>
      </c>
      <c r="H14" s="18">
        <v>0</v>
      </c>
      <c r="I14" s="16">
        <f>F14</f>
        <v>16.561212048000005</v>
      </c>
      <c r="J14" s="2">
        <v>0</v>
      </c>
      <c r="K14" s="18">
        <v>0</v>
      </c>
      <c r="L14" s="16">
        <f>I14</f>
        <v>16.561212048000005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X14" s="27"/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1048.0369408148013</v>
      </c>
      <c r="C16" s="5">
        <f>SUM(C3:C15)</f>
        <v>67.106531992000015</v>
      </c>
      <c r="D16" s="5">
        <f t="shared" ref="D16:N16" si="9">SUM(D3:D15)</f>
        <v>141.5846520636901</v>
      </c>
      <c r="E16" s="5">
        <f t="shared" si="9"/>
        <v>49.902551367000001</v>
      </c>
      <c r="F16" s="5">
        <f t="shared" si="9"/>
        <v>67.431261640000017</v>
      </c>
      <c r="G16" s="5">
        <f t="shared" si="9"/>
        <v>143.31503478488543</v>
      </c>
      <c r="H16" s="5">
        <f t="shared" si="9"/>
        <v>51.188846517000002</v>
      </c>
      <c r="I16" s="5">
        <f t="shared" si="9"/>
        <v>67.431261640000017</v>
      </c>
      <c r="J16" s="5">
        <f t="shared" si="9"/>
        <v>143.79471132189869</v>
      </c>
      <c r="K16" s="5">
        <f t="shared" si="9"/>
        <v>51.188846517000002</v>
      </c>
      <c r="L16" s="5">
        <f t="shared" si="9"/>
        <v>69.423017477440027</v>
      </c>
      <c r="M16" s="5">
        <f t="shared" si="9"/>
        <v>144.28158300696717</v>
      </c>
      <c r="N16" s="5">
        <f t="shared" si="9"/>
        <v>51.388642486920006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32">
        <f>SUM(C18:N18)</f>
        <v>974.84884190645494</v>
      </c>
      <c r="C18" s="38">
        <f>'20'!C16</f>
        <v>62.799383200000008</v>
      </c>
      <c r="D18" s="38">
        <f>'20'!D16</f>
        <v>129.77703242249328</v>
      </c>
      <c r="E18" s="38">
        <f>'20'!E16</f>
        <v>47.952716699999996</v>
      </c>
      <c r="F18" s="38">
        <f>'20'!F16</f>
        <v>63.117745600000006</v>
      </c>
      <c r="G18" s="38">
        <f>'20'!G16</f>
        <v>131.36574712083066</v>
      </c>
      <c r="H18" s="38">
        <f>'20'!H16</f>
        <v>49.154861699999998</v>
      </c>
      <c r="I18" s="38">
        <f>'20'!I16</f>
        <v>63.117745600000006</v>
      </c>
      <c r="J18" s="38">
        <f>'20'!J16</f>
        <v>131.81769078964314</v>
      </c>
      <c r="K18" s="38">
        <f>'20'!K16</f>
        <v>49.154861699999998</v>
      </c>
      <c r="L18" s="38">
        <f>'20'!L16</f>
        <v>64.96196396800002</v>
      </c>
      <c r="M18" s="38">
        <f>'20'!M16</f>
        <v>132.27641361348776</v>
      </c>
      <c r="N18" s="38">
        <f>'20'!N16</f>
        <v>49.352679492000007</v>
      </c>
      <c r="T18" s="29" t="s">
        <v>67</v>
      </c>
      <c r="U18" s="31"/>
    </row>
    <row r="19" spans="1:21" x14ac:dyDescent="0.25">
      <c r="B19" s="33">
        <f>(B16-B18)/B16</f>
        <v>6.9833510688512457E-2</v>
      </c>
      <c r="C19" s="33">
        <f t="shared" ref="C19:N19" si="10">(C16-C18)/C16</f>
        <v>6.4183748796815723E-2</v>
      </c>
      <c r="D19" s="33">
        <f t="shared" si="10"/>
        <v>8.3396183619431519E-2</v>
      </c>
      <c r="E19" s="33">
        <f t="shared" si="10"/>
        <v>3.9072845247135168E-2</v>
      </c>
      <c r="F19" s="33">
        <f t="shared" si="10"/>
        <v>6.3969083998885845E-2</v>
      </c>
      <c r="G19" s="33">
        <f t="shared" si="10"/>
        <v>8.3377767601218802E-2</v>
      </c>
      <c r="H19" s="33">
        <f t="shared" si="10"/>
        <v>3.9734921870617071E-2</v>
      </c>
      <c r="I19" s="33">
        <f t="shared" si="10"/>
        <v>6.3969083998885845E-2</v>
      </c>
      <c r="J19" s="33">
        <f t="shared" si="10"/>
        <v>8.3292496797353038E-2</v>
      </c>
      <c r="K19" s="33">
        <f t="shared" si="10"/>
        <v>3.9734921870617071E-2</v>
      </c>
      <c r="L19" s="33">
        <f t="shared" si="10"/>
        <v>6.425899754198508E-2</v>
      </c>
      <c r="M19" s="33">
        <f t="shared" si="10"/>
        <v>8.3206526732519229E-2</v>
      </c>
      <c r="N19" s="33">
        <f t="shared" si="10"/>
        <v>3.9618929327393963E-2</v>
      </c>
      <c r="T19" s="29"/>
    </row>
    <row r="20" spans="1:21" x14ac:dyDescent="0.25">
      <c r="B20" s="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T20" s="29" t="s">
        <v>68</v>
      </c>
      <c r="U20" s="8">
        <f>U18/U16</f>
        <v>0</v>
      </c>
    </row>
    <row r="21" spans="1:21" x14ac:dyDescent="0.25">
      <c r="A21" s="1" t="s">
        <v>28</v>
      </c>
      <c r="B21" s="17" t="s">
        <v>29</v>
      </c>
    </row>
  </sheetData>
  <pageMargins left="0.7" right="0.7" top="0.75" bottom="0.75" header="0.3" footer="0.3"/>
  <pageSetup scale="57" fitToHeight="0" orientation="landscape" r:id="rId1"/>
  <ignoredErrors>
    <ignoredError sqref="B1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U16" sqref="U16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7.85546875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59.493703500000017</v>
      </c>
      <c r="C3" s="2">
        <v>0</v>
      </c>
      <c r="D3" s="26">
        <f>'21'!M3</f>
        <v>13.835745000000003</v>
      </c>
      <c r="E3" s="2">
        <v>0</v>
      </c>
      <c r="F3" s="2">
        <v>0</v>
      </c>
      <c r="G3" s="20">
        <f>D3*1.1</f>
        <v>15.219319500000005</v>
      </c>
      <c r="H3" s="18">
        <v>0</v>
      </c>
      <c r="I3" s="2">
        <v>0</v>
      </c>
      <c r="J3" s="26">
        <f>G3</f>
        <v>15.219319500000005</v>
      </c>
      <c r="K3" s="18">
        <v>0</v>
      </c>
      <c r="L3" s="2">
        <v>0</v>
      </c>
      <c r="M3" s="16">
        <f>J3</f>
        <v>15.219319500000005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149.29919999999998</v>
      </c>
      <c r="C4" s="2">
        <v>0</v>
      </c>
      <c r="D4" s="28">
        <f>'21'!M4*1.2</f>
        <v>37.324799999999996</v>
      </c>
      <c r="E4" s="2"/>
      <c r="F4" s="2"/>
      <c r="G4" s="26">
        <f>D4</f>
        <v>37.324799999999996</v>
      </c>
      <c r="H4" s="18"/>
      <c r="I4" s="2"/>
      <c r="J4" s="26">
        <f>G4</f>
        <v>37.324799999999996</v>
      </c>
      <c r="K4" s="18"/>
      <c r="L4" s="18"/>
      <c r="M4" s="16">
        <f>J4</f>
        <v>37.324799999999996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113.24272308064003</v>
      </c>
      <c r="C5" s="20">
        <f>'21'!L5*1.09</f>
        <v>28.310680770160008</v>
      </c>
      <c r="D5" s="2">
        <v>0</v>
      </c>
      <c r="E5" s="2">
        <v>0</v>
      </c>
      <c r="F5" s="16">
        <f>C5</f>
        <v>28.310680770160008</v>
      </c>
      <c r="G5" s="2">
        <v>0</v>
      </c>
      <c r="H5" s="18">
        <v>0</v>
      </c>
      <c r="I5" s="16">
        <f>F5</f>
        <v>28.310680770160008</v>
      </c>
      <c r="J5" s="2">
        <v>0</v>
      </c>
      <c r="K5" s="18">
        <v>0</v>
      </c>
      <c r="L5" s="16">
        <f>I5</f>
        <v>28.310680770160008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80.919365777299191</v>
      </c>
      <c r="C6" s="2">
        <v>0</v>
      </c>
      <c r="D6" s="2">
        <v>0</v>
      </c>
      <c r="E6" s="26">
        <f>'21'!N6</f>
        <v>20.179392961919998</v>
      </c>
      <c r="F6" s="2">
        <v>0</v>
      </c>
      <c r="G6" s="2">
        <v>0</v>
      </c>
      <c r="H6" s="26">
        <f>E6</f>
        <v>20.179392961919998</v>
      </c>
      <c r="I6" s="2">
        <v>0</v>
      </c>
      <c r="J6" s="2">
        <v>0</v>
      </c>
      <c r="K6" s="26">
        <f>H6</f>
        <v>20.179392961919998</v>
      </c>
      <c r="L6" s="2">
        <v>0</v>
      </c>
      <c r="M6" s="2">
        <v>0</v>
      </c>
      <c r="N6" s="20">
        <f>K6*1.01</f>
        <v>20.381186891539198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126.88860119040008</v>
      </c>
      <c r="C7" s="2">
        <v>0</v>
      </c>
      <c r="D7" s="28">
        <f>'21'!M7*1.12</f>
        <v>31.72215029760002</v>
      </c>
      <c r="E7" s="2">
        <v>0</v>
      </c>
      <c r="F7" s="2">
        <v>0</v>
      </c>
      <c r="G7" s="16">
        <f>D7</f>
        <v>31.72215029760002</v>
      </c>
      <c r="H7" s="18">
        <v>0</v>
      </c>
      <c r="I7" s="2">
        <v>0</v>
      </c>
      <c r="J7" s="16">
        <f>G7</f>
        <v>31.72215029760002</v>
      </c>
      <c r="K7" s="18">
        <v>0</v>
      </c>
      <c r="L7" s="2">
        <v>0</v>
      </c>
      <c r="M7" s="16">
        <f>J7</f>
        <v>31.72215029760002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48.498699375000015</v>
      </c>
      <c r="C8" s="2">
        <v>0</v>
      </c>
      <c r="D8" s="2">
        <v>0</v>
      </c>
      <c r="E8" s="28">
        <f>'21'!N8*1.05</f>
        <v>12.124674843750004</v>
      </c>
      <c r="F8" s="2">
        <v>0</v>
      </c>
      <c r="G8" s="2">
        <v>0</v>
      </c>
      <c r="H8" s="16">
        <f>E8</f>
        <v>12.124674843750004</v>
      </c>
      <c r="I8" s="18">
        <v>0</v>
      </c>
      <c r="J8" s="2">
        <v>0</v>
      </c>
      <c r="K8" s="16">
        <f>H8</f>
        <v>12.124674843750004</v>
      </c>
      <c r="L8" s="18">
        <v>0</v>
      </c>
      <c r="M8" s="2">
        <v>0</v>
      </c>
      <c r="N8" s="16">
        <f>K8</f>
        <v>12.124674843750004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82.776768031500012</v>
      </c>
      <c r="C9" s="2">
        <v>0</v>
      </c>
      <c r="D9" s="2">
        <v>0</v>
      </c>
      <c r="E9" s="16">
        <f>'21'!N9</f>
        <v>19.661940150000003</v>
      </c>
      <c r="F9" s="2">
        <v>0</v>
      </c>
      <c r="G9" s="2">
        <v>0</v>
      </c>
      <c r="H9" s="20">
        <f>E9*1.07</f>
        <v>21.038275960500005</v>
      </c>
      <c r="I9" s="2">
        <v>0</v>
      </c>
      <c r="J9" s="2">
        <v>0</v>
      </c>
      <c r="K9" s="16">
        <f>H9</f>
        <v>21.038275960500005</v>
      </c>
      <c r="L9" s="2">
        <v>0</v>
      </c>
      <c r="M9" s="2">
        <v>0</v>
      </c>
      <c r="N9" s="16">
        <f>K9</f>
        <v>21.038275960500005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'21'!M10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109.70591152619525</v>
      </c>
      <c r="C11" s="16">
        <f>'21'!L11</f>
        <v>26.888703805440013</v>
      </c>
      <c r="D11" s="18">
        <v>0</v>
      </c>
      <c r="E11" s="18">
        <v>0</v>
      </c>
      <c r="F11" s="16">
        <f>C11</f>
        <v>26.888703805440013</v>
      </c>
      <c r="G11" s="18"/>
      <c r="H11" s="18"/>
      <c r="I11" s="16">
        <f>F11</f>
        <v>26.888703805440013</v>
      </c>
      <c r="J11" s="18">
        <v>0</v>
      </c>
      <c r="K11" s="18">
        <v>0</v>
      </c>
      <c r="L11" s="20">
        <f>I11*1.08</f>
        <v>29.039800109875216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136.7963675238106</v>
      </c>
      <c r="C12" s="18">
        <v>0</v>
      </c>
      <c r="D12" s="16">
        <f>'21'!M12*1.015</f>
        <v>33.439158783311676</v>
      </c>
      <c r="E12" s="18">
        <v>0</v>
      </c>
      <c r="F12" s="18">
        <v>0</v>
      </c>
      <c r="G12" s="16">
        <f>D12*1.015</f>
        <v>33.940746165061348</v>
      </c>
      <c r="H12" s="18">
        <v>0</v>
      </c>
      <c r="I12" s="18">
        <v>0</v>
      </c>
      <c r="J12" s="16">
        <f>G12*1.015</f>
        <v>34.449857357537269</v>
      </c>
      <c r="K12" s="18">
        <v>0</v>
      </c>
      <c r="L12" s="18">
        <v>0</v>
      </c>
      <c r="M12" s="16">
        <f>J12*1.015</f>
        <v>34.966605217900323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129.83990245632</v>
      </c>
      <c r="C13" s="2">
        <v>0</v>
      </c>
      <c r="D13" s="20">
        <f>'21'!M13*1.02</f>
        <v>32.459975614080001</v>
      </c>
      <c r="E13" s="2">
        <v>0</v>
      </c>
      <c r="F13" s="2">
        <v>0</v>
      </c>
      <c r="G13" s="16">
        <f>D13</f>
        <v>32.459975614080001</v>
      </c>
      <c r="H13" s="18">
        <v>0</v>
      </c>
      <c r="I13" s="2">
        <v>0</v>
      </c>
      <c r="J13" s="16">
        <f>G13</f>
        <v>32.459975614080001</v>
      </c>
      <c r="K13" s="18">
        <v>0</v>
      </c>
      <c r="L13" s="2">
        <v>0</v>
      </c>
      <c r="M13" s="16">
        <f>J13</f>
        <v>32.459975614080001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67.238520914880027</v>
      </c>
      <c r="C14" s="16">
        <f>'21'!L14</f>
        <v>16.561212048000005</v>
      </c>
      <c r="D14" s="2">
        <v>0</v>
      </c>
      <c r="E14" s="2">
        <v>0</v>
      </c>
      <c r="F14" s="20">
        <f>C14*1.02</f>
        <v>16.892436288960006</v>
      </c>
      <c r="G14" s="2">
        <v>0</v>
      </c>
      <c r="H14" s="18">
        <v>0</v>
      </c>
      <c r="I14" s="16">
        <f>F14</f>
        <v>16.892436288960006</v>
      </c>
      <c r="J14" s="2">
        <v>0</v>
      </c>
      <c r="K14" s="18">
        <v>0</v>
      </c>
      <c r="L14" s="16">
        <f>I14</f>
        <v>16.892436288960006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X14" s="27"/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1129.6997633760452</v>
      </c>
      <c r="C16" s="5">
        <f>SUM(C3:C15)</f>
        <v>71.760596623600023</v>
      </c>
      <c r="D16" s="5">
        <f t="shared" ref="D16:N16" si="9">SUM(D3:D15)</f>
        <v>155.0318296949917</v>
      </c>
      <c r="E16" s="5">
        <f t="shared" si="9"/>
        <v>51.966007955670008</v>
      </c>
      <c r="F16" s="5">
        <f t="shared" si="9"/>
        <v>72.09182086456002</v>
      </c>
      <c r="G16" s="5">
        <f t="shared" si="9"/>
        <v>156.91699157674137</v>
      </c>
      <c r="H16" s="5">
        <f t="shared" si="9"/>
        <v>53.342343766170004</v>
      </c>
      <c r="I16" s="5">
        <f t="shared" si="9"/>
        <v>72.09182086456002</v>
      </c>
      <c r="J16" s="5">
        <f t="shared" si="9"/>
        <v>157.42610276921729</v>
      </c>
      <c r="K16" s="5">
        <f t="shared" si="9"/>
        <v>53.342343766170004</v>
      </c>
      <c r="L16" s="5">
        <f t="shared" si="9"/>
        <v>74.242917168995234</v>
      </c>
      <c r="M16" s="5">
        <f t="shared" si="9"/>
        <v>157.94285062958033</v>
      </c>
      <c r="N16" s="5">
        <f t="shared" si="9"/>
        <v>53.544137695789203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1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T18" s="29" t="s">
        <v>67</v>
      </c>
      <c r="U18" s="31"/>
    </row>
    <row r="19" spans="1:21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T19" s="29"/>
    </row>
    <row r="20" spans="1:21" x14ac:dyDescent="0.25">
      <c r="B20" s="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T20" s="29" t="s">
        <v>68</v>
      </c>
      <c r="U20" s="8">
        <f>U18/U16</f>
        <v>0</v>
      </c>
    </row>
    <row r="21" spans="1:21" x14ac:dyDescent="0.25">
      <c r="A21" s="1" t="s">
        <v>28</v>
      </c>
      <c r="B21" s="17" t="s">
        <v>29</v>
      </c>
    </row>
  </sheetData>
  <pageMargins left="0.7" right="0.7" top="0.75" bottom="0.75" header="0.3" footer="0.3"/>
  <pageSetup scale="57" fitToHeight="0" orientation="landscape" r:id="rId1"/>
  <ignoredErrors>
    <ignoredError sqref="B1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U16" sqref="U16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7.85546875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65.443073850000019</v>
      </c>
      <c r="C3" s="2">
        <v>0</v>
      </c>
      <c r="D3" s="26">
        <f>'22'!M3</f>
        <v>15.219319500000005</v>
      </c>
      <c r="E3" s="2">
        <v>0</v>
      </c>
      <c r="F3" s="2">
        <v>0</v>
      </c>
      <c r="G3" s="20">
        <f>D3*1.1</f>
        <v>16.741251450000007</v>
      </c>
      <c r="H3" s="18">
        <v>0</v>
      </c>
      <c r="I3" s="2">
        <v>0</v>
      </c>
      <c r="J3" s="26">
        <f>G3</f>
        <v>16.741251450000007</v>
      </c>
      <c r="K3" s="18">
        <v>0</v>
      </c>
      <c r="L3" s="2">
        <v>0</v>
      </c>
      <c r="M3" s="16">
        <f>J3</f>
        <v>16.741251450000007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179.15903999999998</v>
      </c>
      <c r="C4" s="2">
        <v>0</v>
      </c>
      <c r="D4" s="28">
        <f>'22'!M4*1.2</f>
        <v>44.789759999999994</v>
      </c>
      <c r="E4" s="2"/>
      <c r="F4" s="2"/>
      <c r="G4" s="26">
        <f>D4</f>
        <v>44.789759999999994</v>
      </c>
      <c r="H4" s="18"/>
      <c r="I4" s="2"/>
      <c r="J4" s="26">
        <f>G4</f>
        <v>44.789759999999994</v>
      </c>
      <c r="K4" s="18"/>
      <c r="L4" s="18"/>
      <c r="M4" s="16">
        <f>J4</f>
        <v>44.789759999999994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123.43456815789764</v>
      </c>
      <c r="C5" s="20">
        <f>'22'!L5*1.09</f>
        <v>30.858642039474411</v>
      </c>
      <c r="D5" s="2">
        <v>0</v>
      </c>
      <c r="E5" s="2">
        <v>0</v>
      </c>
      <c r="F5" s="16">
        <f>C5</f>
        <v>30.858642039474411</v>
      </c>
      <c r="G5" s="2">
        <v>0</v>
      </c>
      <c r="H5" s="18">
        <v>0</v>
      </c>
      <c r="I5" s="16">
        <f>F5</f>
        <v>30.858642039474411</v>
      </c>
      <c r="J5" s="2">
        <v>0</v>
      </c>
      <c r="K5" s="18">
        <v>0</v>
      </c>
      <c r="L5" s="16">
        <f>I5</f>
        <v>30.858642039474411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81.728559435072185</v>
      </c>
      <c r="C6" s="2">
        <v>0</v>
      </c>
      <c r="D6" s="2">
        <v>0</v>
      </c>
      <c r="E6" s="26">
        <f>'22'!N6</f>
        <v>20.381186891539198</v>
      </c>
      <c r="F6" s="2">
        <v>0</v>
      </c>
      <c r="G6" s="2">
        <v>0</v>
      </c>
      <c r="H6" s="26">
        <f>E6</f>
        <v>20.381186891539198</v>
      </c>
      <c r="I6" s="2">
        <v>0</v>
      </c>
      <c r="J6" s="2">
        <v>0</v>
      </c>
      <c r="K6" s="26">
        <f>H6</f>
        <v>20.381186891539198</v>
      </c>
      <c r="L6" s="2">
        <v>0</v>
      </c>
      <c r="M6" s="2">
        <v>0</v>
      </c>
      <c r="N6" s="20">
        <f>K6*1.01</f>
        <v>20.584998760454589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142.11523333324811</v>
      </c>
      <c r="C7" s="2">
        <v>0</v>
      </c>
      <c r="D7" s="28">
        <f>'22'!M7*1.12</f>
        <v>35.528808333312028</v>
      </c>
      <c r="E7" s="2">
        <v>0</v>
      </c>
      <c r="F7" s="2">
        <v>0</v>
      </c>
      <c r="G7" s="16">
        <f>D7</f>
        <v>35.528808333312028</v>
      </c>
      <c r="H7" s="18">
        <v>0</v>
      </c>
      <c r="I7" s="2">
        <v>0</v>
      </c>
      <c r="J7" s="16">
        <f>G7</f>
        <v>35.528808333312028</v>
      </c>
      <c r="K7" s="18">
        <v>0</v>
      </c>
      <c r="L7" s="2">
        <v>0</v>
      </c>
      <c r="M7" s="16">
        <f>J7</f>
        <v>35.528808333312028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50.923634343750017</v>
      </c>
      <c r="C8" s="2">
        <v>0</v>
      </c>
      <c r="D8" s="2">
        <v>0</v>
      </c>
      <c r="E8" s="28">
        <f>'22'!N8*1.05</f>
        <v>12.730908585937504</v>
      </c>
      <c r="F8" s="2">
        <v>0</v>
      </c>
      <c r="G8" s="2">
        <v>0</v>
      </c>
      <c r="H8" s="16">
        <f>E8</f>
        <v>12.730908585937504</v>
      </c>
      <c r="I8" s="18">
        <v>0</v>
      </c>
      <c r="J8" s="2">
        <v>0</v>
      </c>
      <c r="K8" s="16">
        <f>H8</f>
        <v>12.730908585937504</v>
      </c>
      <c r="L8" s="18">
        <v>0</v>
      </c>
      <c r="M8" s="2">
        <v>0</v>
      </c>
      <c r="N8" s="16">
        <f>K8</f>
        <v>12.730908585937504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88.571141793705024</v>
      </c>
      <c r="C9" s="2">
        <v>0</v>
      </c>
      <c r="D9" s="2">
        <v>0</v>
      </c>
      <c r="E9" s="16">
        <f>'22'!N9</f>
        <v>21.038275960500005</v>
      </c>
      <c r="F9" s="2">
        <v>0</v>
      </c>
      <c r="G9" s="2">
        <v>0</v>
      </c>
      <c r="H9" s="20">
        <f>E9*1.07</f>
        <v>22.510955277735007</v>
      </c>
      <c r="I9" s="2">
        <v>0</v>
      </c>
      <c r="J9" s="2">
        <v>0</v>
      </c>
      <c r="K9" s="16">
        <f>H9</f>
        <v>22.510955277735007</v>
      </c>
      <c r="L9" s="2">
        <v>0</v>
      </c>
      <c r="M9" s="2">
        <v>0</v>
      </c>
      <c r="N9" s="16">
        <f>K9</f>
        <v>22.510955277735007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'22'!M10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118.48238444829089</v>
      </c>
      <c r="C11" s="16">
        <f>'22'!L11</f>
        <v>29.039800109875216</v>
      </c>
      <c r="D11" s="18">
        <v>0</v>
      </c>
      <c r="E11" s="18">
        <v>0</v>
      </c>
      <c r="F11" s="16">
        <f>C11</f>
        <v>29.039800109875216</v>
      </c>
      <c r="G11" s="18"/>
      <c r="H11" s="18"/>
      <c r="I11" s="16">
        <f>F11</f>
        <v>29.039800109875216</v>
      </c>
      <c r="J11" s="18">
        <v>0</v>
      </c>
      <c r="K11" s="18">
        <v>0</v>
      </c>
      <c r="L11" s="20">
        <f>I11*1.08</f>
        <v>31.362984118665235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145.19067834767398</v>
      </c>
      <c r="C12" s="18">
        <v>0</v>
      </c>
      <c r="D12" s="16">
        <f>'22'!M12*1.015</f>
        <v>35.491104296168821</v>
      </c>
      <c r="E12" s="18">
        <v>0</v>
      </c>
      <c r="F12" s="18">
        <v>0</v>
      </c>
      <c r="G12" s="16">
        <f>D12*1.015</f>
        <v>36.023470860611347</v>
      </c>
      <c r="H12" s="18">
        <v>0</v>
      </c>
      <c r="I12" s="18">
        <v>0</v>
      </c>
      <c r="J12" s="16">
        <f>G12*1.015</f>
        <v>36.563822923520512</v>
      </c>
      <c r="K12" s="18">
        <v>0</v>
      </c>
      <c r="L12" s="18">
        <v>0</v>
      </c>
      <c r="M12" s="16">
        <f>J12*1.015</f>
        <v>37.112280267373315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132.4367005054464</v>
      </c>
      <c r="C13" s="2">
        <v>0</v>
      </c>
      <c r="D13" s="20">
        <f>'22'!M13*1.02</f>
        <v>33.109175126361599</v>
      </c>
      <c r="E13" s="2">
        <v>0</v>
      </c>
      <c r="F13" s="2">
        <v>0</v>
      </c>
      <c r="G13" s="16">
        <f>D13</f>
        <v>33.109175126361599</v>
      </c>
      <c r="H13" s="18">
        <v>0</v>
      </c>
      <c r="I13" s="2">
        <v>0</v>
      </c>
      <c r="J13" s="16">
        <f>G13</f>
        <v>33.109175126361599</v>
      </c>
      <c r="K13" s="18">
        <v>0</v>
      </c>
      <c r="L13" s="2">
        <v>0</v>
      </c>
      <c r="M13" s="16">
        <f>J13</f>
        <v>33.109175126361599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68.583291333177627</v>
      </c>
      <c r="C14" s="16">
        <f>'22'!L14</f>
        <v>16.892436288960006</v>
      </c>
      <c r="D14" s="2">
        <v>0</v>
      </c>
      <c r="E14" s="2">
        <v>0</v>
      </c>
      <c r="F14" s="20">
        <f>C14*1.02</f>
        <v>17.230285014739206</v>
      </c>
      <c r="G14" s="2">
        <v>0</v>
      </c>
      <c r="H14" s="18">
        <v>0</v>
      </c>
      <c r="I14" s="16">
        <f>F14</f>
        <v>17.230285014739206</v>
      </c>
      <c r="J14" s="2">
        <v>0</v>
      </c>
      <c r="K14" s="18">
        <v>0</v>
      </c>
      <c r="L14" s="16">
        <f>I14</f>
        <v>17.230285014739206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X14" s="27"/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1221.0683055482616</v>
      </c>
      <c r="C16" s="5">
        <f>SUM(C3:C15)</f>
        <v>76.790878438309633</v>
      </c>
      <c r="D16" s="5">
        <f t="shared" ref="D16:N16" si="9">SUM(D3:D15)</f>
        <v>170.38816725584246</v>
      </c>
      <c r="E16" s="5">
        <f t="shared" si="9"/>
        <v>54.150371437976702</v>
      </c>
      <c r="F16" s="5">
        <f t="shared" si="9"/>
        <v>77.128727164088829</v>
      </c>
      <c r="G16" s="5">
        <f t="shared" si="9"/>
        <v>172.442465770285</v>
      </c>
      <c r="H16" s="5">
        <f t="shared" si="9"/>
        <v>55.623050755211707</v>
      </c>
      <c r="I16" s="5">
        <f t="shared" si="9"/>
        <v>77.128727164088829</v>
      </c>
      <c r="J16" s="5">
        <f t="shared" si="9"/>
        <v>172.98281783319416</v>
      </c>
      <c r="K16" s="5">
        <f t="shared" si="9"/>
        <v>55.623050755211707</v>
      </c>
      <c r="L16" s="5">
        <f t="shared" si="9"/>
        <v>79.451911172878852</v>
      </c>
      <c r="M16" s="5">
        <f t="shared" si="9"/>
        <v>173.53127517704695</v>
      </c>
      <c r="N16" s="5">
        <f t="shared" si="9"/>
        <v>55.826862624127102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1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T18" s="29" t="s">
        <v>67</v>
      </c>
      <c r="U18" s="31"/>
    </row>
    <row r="19" spans="1:21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T19" s="29"/>
    </row>
    <row r="20" spans="1:21" x14ac:dyDescent="0.25">
      <c r="B20" s="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T20" s="29" t="s">
        <v>68</v>
      </c>
      <c r="U20" s="8">
        <f>U18/U16</f>
        <v>0</v>
      </c>
    </row>
    <row r="21" spans="1:21" x14ac:dyDescent="0.25">
      <c r="A21" s="1" t="s">
        <v>28</v>
      </c>
      <c r="B21" s="17" t="s">
        <v>29</v>
      </c>
    </row>
  </sheetData>
  <pageMargins left="0.7" right="0.7" top="0.75" bottom="0.75" header="0.3" footer="0.3"/>
  <pageSetup scale="57" fitToHeight="0" orientation="landscape" r:id="rId1"/>
  <ignoredErrors>
    <ignoredError sqref="B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U16" sqref="U16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7.85546875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71.987381235000043</v>
      </c>
      <c r="C3" s="2">
        <v>0</v>
      </c>
      <c r="D3" s="26">
        <f>'23'!M3</f>
        <v>16.741251450000007</v>
      </c>
      <c r="E3" s="2">
        <v>0</v>
      </c>
      <c r="F3" s="2">
        <v>0</v>
      </c>
      <c r="G3" s="20">
        <f>D3*1.1</f>
        <v>18.415376595000009</v>
      </c>
      <c r="H3" s="18">
        <v>0</v>
      </c>
      <c r="I3" s="2">
        <v>0</v>
      </c>
      <c r="J3" s="26">
        <f>G3</f>
        <v>18.415376595000009</v>
      </c>
      <c r="K3" s="18">
        <v>0</v>
      </c>
      <c r="L3" s="2">
        <v>0</v>
      </c>
      <c r="M3" s="16">
        <f>J3</f>
        <v>18.415376595000009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214.99084799999997</v>
      </c>
      <c r="C4" s="2">
        <v>0</v>
      </c>
      <c r="D4" s="28">
        <f>'23'!M4*1.2</f>
        <v>53.747711999999993</v>
      </c>
      <c r="E4" s="2"/>
      <c r="F4" s="2"/>
      <c r="G4" s="26">
        <f>D4</f>
        <v>53.747711999999993</v>
      </c>
      <c r="H4" s="18"/>
      <c r="I4" s="2"/>
      <c r="J4" s="26">
        <f>G4</f>
        <v>53.747711999999993</v>
      </c>
      <c r="K4" s="18"/>
      <c r="L4" s="18"/>
      <c r="M4" s="16">
        <f>J4</f>
        <v>53.747711999999993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134.54367929210844</v>
      </c>
      <c r="C5" s="20">
        <f>'23'!L5*1.09</f>
        <v>33.635919823027109</v>
      </c>
      <c r="D5" s="2">
        <v>0</v>
      </c>
      <c r="E5" s="2">
        <v>0</v>
      </c>
      <c r="F5" s="16">
        <f>C5</f>
        <v>33.635919823027109</v>
      </c>
      <c r="G5" s="2">
        <v>0</v>
      </c>
      <c r="H5" s="18">
        <v>0</v>
      </c>
      <c r="I5" s="16">
        <f>F5</f>
        <v>33.635919823027109</v>
      </c>
      <c r="J5" s="2">
        <v>0</v>
      </c>
      <c r="K5" s="18">
        <v>0</v>
      </c>
      <c r="L5" s="16">
        <f>I5</f>
        <v>33.635919823027109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82.545845029422907</v>
      </c>
      <c r="C6" s="2">
        <v>0</v>
      </c>
      <c r="D6" s="2">
        <v>0</v>
      </c>
      <c r="E6" s="26">
        <f>'23'!N6</f>
        <v>20.584998760454589</v>
      </c>
      <c r="F6" s="2">
        <v>0</v>
      </c>
      <c r="G6" s="2">
        <v>0</v>
      </c>
      <c r="H6" s="26">
        <f>E6</f>
        <v>20.584998760454589</v>
      </c>
      <c r="I6" s="2">
        <v>0</v>
      </c>
      <c r="J6" s="2">
        <v>0</v>
      </c>
      <c r="K6" s="26">
        <f>H6</f>
        <v>20.584998760454589</v>
      </c>
      <c r="L6" s="2">
        <v>0</v>
      </c>
      <c r="M6" s="2">
        <v>0</v>
      </c>
      <c r="N6" s="20">
        <f>K6*1.01</f>
        <v>20.790848748059133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159.16906133323789</v>
      </c>
      <c r="C7" s="2">
        <v>0</v>
      </c>
      <c r="D7" s="28">
        <f>'23'!M7*1.12</f>
        <v>39.792265333309473</v>
      </c>
      <c r="E7" s="2">
        <v>0</v>
      </c>
      <c r="F7" s="2">
        <v>0</v>
      </c>
      <c r="G7" s="16">
        <f>D7</f>
        <v>39.792265333309473</v>
      </c>
      <c r="H7" s="18">
        <v>0</v>
      </c>
      <c r="I7" s="2">
        <v>0</v>
      </c>
      <c r="J7" s="16">
        <f>G7</f>
        <v>39.792265333309473</v>
      </c>
      <c r="K7" s="18">
        <v>0</v>
      </c>
      <c r="L7" s="2">
        <v>0</v>
      </c>
      <c r="M7" s="16">
        <f>J7</f>
        <v>39.792265333309473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53.469816060937518</v>
      </c>
      <c r="C8" s="2">
        <v>0</v>
      </c>
      <c r="D8" s="2">
        <v>0</v>
      </c>
      <c r="E8" s="28">
        <f>'23'!N8*1.05</f>
        <v>13.367454015234379</v>
      </c>
      <c r="F8" s="2">
        <v>0</v>
      </c>
      <c r="G8" s="2">
        <v>0</v>
      </c>
      <c r="H8" s="16">
        <f>E8</f>
        <v>13.367454015234379</v>
      </c>
      <c r="I8" s="18">
        <v>0</v>
      </c>
      <c r="J8" s="2">
        <v>0</v>
      </c>
      <c r="K8" s="16">
        <f>H8</f>
        <v>13.367454015234379</v>
      </c>
      <c r="L8" s="18">
        <v>0</v>
      </c>
      <c r="M8" s="2">
        <v>0</v>
      </c>
      <c r="N8" s="16">
        <f>K8</f>
        <v>13.367454015234379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94.771121719264386</v>
      </c>
      <c r="C9" s="2">
        <v>0</v>
      </c>
      <c r="D9" s="2">
        <v>0</v>
      </c>
      <c r="E9" s="16">
        <f>'23'!N9</f>
        <v>22.510955277735007</v>
      </c>
      <c r="F9" s="2">
        <v>0</v>
      </c>
      <c r="G9" s="2">
        <v>0</v>
      </c>
      <c r="H9" s="20">
        <f>E9*1.07</f>
        <v>24.086722147176459</v>
      </c>
      <c r="I9" s="2">
        <v>0</v>
      </c>
      <c r="J9" s="2">
        <v>0</v>
      </c>
      <c r="K9" s="16">
        <f>H9</f>
        <v>24.086722147176459</v>
      </c>
      <c r="L9" s="2">
        <v>0</v>
      </c>
      <c r="M9" s="2">
        <v>0</v>
      </c>
      <c r="N9" s="16">
        <f>K9</f>
        <v>24.086722147176459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'23'!M10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127.96097520415415</v>
      </c>
      <c r="C11" s="16">
        <f>'23'!L11</f>
        <v>31.362984118665235</v>
      </c>
      <c r="D11" s="18">
        <v>0</v>
      </c>
      <c r="E11" s="18">
        <v>0</v>
      </c>
      <c r="F11" s="16">
        <f>C11</f>
        <v>31.362984118665235</v>
      </c>
      <c r="G11" s="18"/>
      <c r="H11" s="18"/>
      <c r="I11" s="16">
        <f>F11</f>
        <v>31.362984118665235</v>
      </c>
      <c r="J11" s="18">
        <v>0</v>
      </c>
      <c r="K11" s="18">
        <v>0</v>
      </c>
      <c r="L11" s="20">
        <f>I11*1.08</f>
        <v>33.872022848158458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154.10009388873948</v>
      </c>
      <c r="C12" s="18">
        <v>0</v>
      </c>
      <c r="D12" s="16">
        <f>'23'!M12*1.015</f>
        <v>37.668964471383909</v>
      </c>
      <c r="E12" s="18">
        <v>0</v>
      </c>
      <c r="F12" s="18">
        <v>0</v>
      </c>
      <c r="G12" s="16">
        <f>D12*1.015</f>
        <v>38.233998938454661</v>
      </c>
      <c r="H12" s="18">
        <v>0</v>
      </c>
      <c r="I12" s="18">
        <v>0</v>
      </c>
      <c r="J12" s="16">
        <f>G12*1.015</f>
        <v>38.807508922531476</v>
      </c>
      <c r="K12" s="18">
        <v>0</v>
      </c>
      <c r="L12" s="18">
        <v>0</v>
      </c>
      <c r="M12" s="16">
        <f>J12*1.015</f>
        <v>39.389621556369441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135.08543451555533</v>
      </c>
      <c r="C13" s="2">
        <v>0</v>
      </c>
      <c r="D13" s="20">
        <f>'23'!M13*1.02</f>
        <v>33.771358628888834</v>
      </c>
      <c r="E13" s="2">
        <v>0</v>
      </c>
      <c r="F13" s="2">
        <v>0</v>
      </c>
      <c r="G13" s="16">
        <f>D13</f>
        <v>33.771358628888834</v>
      </c>
      <c r="H13" s="18">
        <v>0</v>
      </c>
      <c r="I13" s="2">
        <v>0</v>
      </c>
      <c r="J13" s="16">
        <f>G13</f>
        <v>33.771358628888834</v>
      </c>
      <c r="K13" s="18">
        <v>0</v>
      </c>
      <c r="L13" s="2">
        <v>0</v>
      </c>
      <c r="M13" s="16">
        <f>J13</f>
        <v>33.771358628888834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69.954957159841172</v>
      </c>
      <c r="C14" s="16">
        <f>'23'!L14</f>
        <v>17.230285014739206</v>
      </c>
      <c r="D14" s="2">
        <v>0</v>
      </c>
      <c r="E14" s="2">
        <v>0</v>
      </c>
      <c r="F14" s="20">
        <f>C14*1.02</f>
        <v>17.574890715033991</v>
      </c>
      <c r="G14" s="2">
        <v>0</v>
      </c>
      <c r="H14" s="18">
        <v>0</v>
      </c>
      <c r="I14" s="16">
        <f>F14</f>
        <v>17.574890715033991</v>
      </c>
      <c r="J14" s="2">
        <v>0</v>
      </c>
      <c r="K14" s="18">
        <v>0</v>
      </c>
      <c r="L14" s="16">
        <f>I14</f>
        <v>17.574890715033991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X14" s="27"/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1323.5792134382611</v>
      </c>
      <c r="C16" s="5">
        <f>SUM(C3:C15)</f>
        <v>82.229188956431557</v>
      </c>
      <c r="D16" s="5">
        <f t="shared" ref="D16:N16" si="9">SUM(D3:D15)</f>
        <v>187.97155188358221</v>
      </c>
      <c r="E16" s="5">
        <f t="shared" si="9"/>
        <v>56.463408053423976</v>
      </c>
      <c r="F16" s="5">
        <f t="shared" si="9"/>
        <v>82.573794656726335</v>
      </c>
      <c r="G16" s="5">
        <f t="shared" si="9"/>
        <v>190.21071149565296</v>
      </c>
      <c r="H16" s="5">
        <f t="shared" si="9"/>
        <v>58.039174922865428</v>
      </c>
      <c r="I16" s="5">
        <f t="shared" si="9"/>
        <v>82.573794656726335</v>
      </c>
      <c r="J16" s="5">
        <f t="shared" si="9"/>
        <v>190.78422147972978</v>
      </c>
      <c r="K16" s="5">
        <f t="shared" si="9"/>
        <v>58.039174922865428</v>
      </c>
      <c r="L16" s="5">
        <f t="shared" si="9"/>
        <v>85.082833386219548</v>
      </c>
      <c r="M16" s="5">
        <f t="shared" si="9"/>
        <v>191.36633411356775</v>
      </c>
      <c r="N16" s="5">
        <f t="shared" si="9"/>
        <v>58.245024910469972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1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T18" s="29" t="s">
        <v>67</v>
      </c>
      <c r="U18" s="31"/>
    </row>
    <row r="19" spans="1:21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T19" s="29"/>
    </row>
    <row r="20" spans="1:21" x14ac:dyDescent="0.25">
      <c r="B20" s="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T20" s="29" t="s">
        <v>68</v>
      </c>
      <c r="U20" s="8">
        <f>U18/U16</f>
        <v>0</v>
      </c>
    </row>
    <row r="21" spans="1:21" x14ac:dyDescent="0.25">
      <c r="A21" s="1" t="s">
        <v>28</v>
      </c>
      <c r="B21" s="17" t="s">
        <v>29</v>
      </c>
    </row>
  </sheetData>
  <pageMargins left="0.7" right="0.7" top="0.75" bottom="0.75" header="0.3" footer="0.3"/>
  <pageSetup scale="57" fitToHeight="0" orientation="landscape" r:id="rId1"/>
  <ignoredErrors>
    <ignoredError sqref="B1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U16" sqref="U16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7.85546875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79.186119358500036</v>
      </c>
      <c r="C3" s="2">
        <v>0</v>
      </c>
      <c r="D3" s="26">
        <f>'24'!M3</f>
        <v>18.415376595000009</v>
      </c>
      <c r="E3" s="2">
        <v>0</v>
      </c>
      <c r="F3" s="2">
        <v>0</v>
      </c>
      <c r="G3" s="20">
        <f>D3*1.1</f>
        <v>20.25691425450001</v>
      </c>
      <c r="H3" s="18">
        <v>0</v>
      </c>
      <c r="I3" s="2">
        <v>0</v>
      </c>
      <c r="J3" s="26">
        <f>G3</f>
        <v>20.25691425450001</v>
      </c>
      <c r="K3" s="18">
        <v>0</v>
      </c>
      <c r="L3" s="2">
        <v>0</v>
      </c>
      <c r="M3" s="16">
        <f>J3</f>
        <v>20.25691425450001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257.98901759999995</v>
      </c>
      <c r="C4" s="2">
        <v>0</v>
      </c>
      <c r="D4" s="28">
        <f>'24'!M4*1.2</f>
        <v>64.497254399999989</v>
      </c>
      <c r="E4" s="2"/>
      <c r="F4" s="2"/>
      <c r="G4" s="26">
        <f>D4</f>
        <v>64.497254399999989</v>
      </c>
      <c r="H4" s="18"/>
      <c r="I4" s="2"/>
      <c r="J4" s="26">
        <f>G4</f>
        <v>64.497254399999989</v>
      </c>
      <c r="K4" s="18"/>
      <c r="L4" s="18"/>
      <c r="M4" s="16">
        <f>J4</f>
        <v>64.497254399999989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146.65261042839822</v>
      </c>
      <c r="C5" s="20">
        <f>'24'!L5*1.09</f>
        <v>36.663152607099555</v>
      </c>
      <c r="D5" s="2">
        <v>0</v>
      </c>
      <c r="E5" s="2">
        <v>0</v>
      </c>
      <c r="F5" s="16">
        <f>C5</f>
        <v>36.663152607099555</v>
      </c>
      <c r="G5" s="2">
        <v>0</v>
      </c>
      <c r="H5" s="18">
        <v>0</v>
      </c>
      <c r="I5" s="16">
        <f>F5</f>
        <v>36.663152607099555</v>
      </c>
      <c r="J5" s="2">
        <v>0</v>
      </c>
      <c r="K5" s="18">
        <v>0</v>
      </c>
      <c r="L5" s="16">
        <f>I5</f>
        <v>36.663152607099555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83.371303479717128</v>
      </c>
      <c r="C6" s="2">
        <v>0</v>
      </c>
      <c r="D6" s="2">
        <v>0</v>
      </c>
      <c r="E6" s="26">
        <f>'24'!N6</f>
        <v>20.790848748059133</v>
      </c>
      <c r="F6" s="2">
        <v>0</v>
      </c>
      <c r="G6" s="2">
        <v>0</v>
      </c>
      <c r="H6" s="26">
        <f>E6</f>
        <v>20.790848748059133</v>
      </c>
      <c r="I6" s="2">
        <v>0</v>
      </c>
      <c r="J6" s="2">
        <v>0</v>
      </c>
      <c r="K6" s="26">
        <f>H6</f>
        <v>20.790848748059133</v>
      </c>
      <c r="L6" s="2">
        <v>0</v>
      </c>
      <c r="M6" s="2">
        <v>0</v>
      </c>
      <c r="N6" s="20">
        <f>K6*1.01</f>
        <v>20.998757235539724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178.26934869322645</v>
      </c>
      <c r="C7" s="2">
        <v>0</v>
      </c>
      <c r="D7" s="28">
        <f>'24'!M7*1.12</f>
        <v>44.567337173306612</v>
      </c>
      <c r="E7" s="2">
        <v>0</v>
      </c>
      <c r="F7" s="2">
        <v>0</v>
      </c>
      <c r="G7" s="16">
        <f>D7</f>
        <v>44.567337173306612</v>
      </c>
      <c r="H7" s="18">
        <v>0</v>
      </c>
      <c r="I7" s="2">
        <v>0</v>
      </c>
      <c r="J7" s="16">
        <f>G7</f>
        <v>44.567337173306612</v>
      </c>
      <c r="K7" s="18">
        <v>0</v>
      </c>
      <c r="L7" s="2">
        <v>0</v>
      </c>
      <c r="M7" s="16">
        <f>J7</f>
        <v>44.567337173306612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56.1433068639844</v>
      </c>
      <c r="C8" s="2">
        <v>0</v>
      </c>
      <c r="D8" s="2">
        <v>0</v>
      </c>
      <c r="E8" s="28">
        <f>'24'!N8*1.05</f>
        <v>14.0358267159961</v>
      </c>
      <c r="F8" s="2">
        <v>0</v>
      </c>
      <c r="G8" s="2">
        <v>0</v>
      </c>
      <c r="H8" s="16">
        <f>E8</f>
        <v>14.0358267159961</v>
      </c>
      <c r="I8" s="18">
        <v>0</v>
      </c>
      <c r="J8" s="2">
        <v>0</v>
      </c>
      <c r="K8" s="16">
        <f>H8</f>
        <v>14.0358267159961</v>
      </c>
      <c r="L8" s="18">
        <v>0</v>
      </c>
      <c r="M8" s="2">
        <v>0</v>
      </c>
      <c r="N8" s="16">
        <f>K8</f>
        <v>14.0358267159961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101.40510023961289</v>
      </c>
      <c r="C9" s="2">
        <v>0</v>
      </c>
      <c r="D9" s="2">
        <v>0</v>
      </c>
      <c r="E9" s="16">
        <f>'24'!N9</f>
        <v>24.086722147176459</v>
      </c>
      <c r="F9" s="2">
        <v>0</v>
      </c>
      <c r="G9" s="2">
        <v>0</v>
      </c>
      <c r="H9" s="20">
        <f>E9*1.07</f>
        <v>25.772792697478813</v>
      </c>
      <c r="I9" s="2">
        <v>0</v>
      </c>
      <c r="J9" s="2">
        <v>0</v>
      </c>
      <c r="K9" s="16">
        <f>H9</f>
        <v>25.772792697478813</v>
      </c>
      <c r="L9" s="2">
        <v>0</v>
      </c>
      <c r="M9" s="2">
        <v>0</v>
      </c>
      <c r="N9" s="16">
        <f>K9</f>
        <v>25.772792697478813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'24'!M10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138.19785322048654</v>
      </c>
      <c r="C11" s="16">
        <f>'24'!L11</f>
        <v>33.872022848158458</v>
      </c>
      <c r="D11" s="18">
        <v>0</v>
      </c>
      <c r="E11" s="18">
        <v>0</v>
      </c>
      <c r="F11" s="16">
        <f>C11</f>
        <v>33.872022848158458</v>
      </c>
      <c r="G11" s="18"/>
      <c r="H11" s="18"/>
      <c r="I11" s="16">
        <f>F11</f>
        <v>33.872022848158458</v>
      </c>
      <c r="J11" s="18">
        <v>0</v>
      </c>
      <c r="K11" s="18">
        <v>0</v>
      </c>
      <c r="L11" s="20">
        <f>I11*1.08</f>
        <v>36.581784676011139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163.55622280139832</v>
      </c>
      <c r="C12" s="18">
        <v>0</v>
      </c>
      <c r="D12" s="16">
        <f>'24'!M12*1.015</f>
        <v>39.980465879714977</v>
      </c>
      <c r="E12" s="18">
        <v>0</v>
      </c>
      <c r="F12" s="18">
        <v>0</v>
      </c>
      <c r="G12" s="16">
        <f>D12*1.015</f>
        <v>40.580172867910697</v>
      </c>
      <c r="H12" s="18">
        <v>0</v>
      </c>
      <c r="I12" s="18">
        <v>0</v>
      </c>
      <c r="J12" s="16">
        <f>G12*1.015</f>
        <v>41.188875460929353</v>
      </c>
      <c r="K12" s="18">
        <v>0</v>
      </c>
      <c r="L12" s="18">
        <v>0</v>
      </c>
      <c r="M12" s="16">
        <f>J12*1.015</f>
        <v>41.806708592843286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137.78714320586644</v>
      </c>
      <c r="C13" s="2">
        <v>0</v>
      </c>
      <c r="D13" s="20">
        <f>'24'!M13*1.02</f>
        <v>34.446785801466611</v>
      </c>
      <c r="E13" s="2">
        <v>0</v>
      </c>
      <c r="F13" s="2">
        <v>0</v>
      </c>
      <c r="G13" s="16">
        <f>D13</f>
        <v>34.446785801466611</v>
      </c>
      <c r="H13" s="18">
        <v>0</v>
      </c>
      <c r="I13" s="2">
        <v>0</v>
      </c>
      <c r="J13" s="16">
        <f>G13</f>
        <v>34.446785801466611</v>
      </c>
      <c r="K13" s="18">
        <v>0</v>
      </c>
      <c r="L13" s="2">
        <v>0</v>
      </c>
      <c r="M13" s="16">
        <f>J13</f>
        <v>34.446785801466611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71.354056303038007</v>
      </c>
      <c r="C14" s="16">
        <f>'24'!L14</f>
        <v>17.574890715033991</v>
      </c>
      <c r="D14" s="2">
        <v>0</v>
      </c>
      <c r="E14" s="2">
        <v>0</v>
      </c>
      <c r="F14" s="20">
        <f>C14*1.02</f>
        <v>17.92638852933467</v>
      </c>
      <c r="G14" s="2">
        <v>0</v>
      </c>
      <c r="H14" s="18">
        <v>0</v>
      </c>
      <c r="I14" s="16">
        <f>F14</f>
        <v>17.92638852933467</v>
      </c>
      <c r="J14" s="2">
        <v>0</v>
      </c>
      <c r="K14" s="18">
        <v>0</v>
      </c>
      <c r="L14" s="16">
        <f>I14</f>
        <v>17.92638852933467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X14" s="27"/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1438.9120821942283</v>
      </c>
      <c r="C16" s="5">
        <f>SUM(C3:C15)</f>
        <v>88.110066170292001</v>
      </c>
      <c r="D16" s="5">
        <f t="shared" ref="D16:N16" si="9">SUM(D3:D15)</f>
        <v>208.1572198494882</v>
      </c>
      <c r="E16" s="5">
        <f t="shared" si="9"/>
        <v>58.913397611231694</v>
      </c>
      <c r="F16" s="5">
        <f t="shared" si="9"/>
        <v>88.461563984592686</v>
      </c>
      <c r="G16" s="5">
        <f t="shared" si="9"/>
        <v>210.59846449718393</v>
      </c>
      <c r="H16" s="5">
        <f t="shared" si="9"/>
        <v>60.599468161534048</v>
      </c>
      <c r="I16" s="5">
        <f t="shared" si="9"/>
        <v>88.461563984592686</v>
      </c>
      <c r="J16" s="5">
        <f t="shared" si="9"/>
        <v>211.20716709020257</v>
      </c>
      <c r="K16" s="5">
        <f t="shared" si="9"/>
        <v>60.599468161534048</v>
      </c>
      <c r="L16" s="5">
        <f t="shared" si="9"/>
        <v>91.17132581244536</v>
      </c>
      <c r="M16" s="5">
        <f t="shared" si="9"/>
        <v>211.8250002221165</v>
      </c>
      <c r="N16" s="5">
        <f t="shared" si="9"/>
        <v>60.807376649014635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1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T18" s="29" t="s">
        <v>67</v>
      </c>
      <c r="U18" s="31"/>
    </row>
    <row r="19" spans="1:21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T19" s="29"/>
    </row>
    <row r="20" spans="1:21" x14ac:dyDescent="0.25">
      <c r="B20" s="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T20" s="29" t="s">
        <v>68</v>
      </c>
      <c r="U20" s="8">
        <f>U18/U16</f>
        <v>0</v>
      </c>
    </row>
    <row r="21" spans="1:21" x14ac:dyDescent="0.25">
      <c r="A21" s="1" t="s">
        <v>28</v>
      </c>
      <c r="B21" s="17" t="s">
        <v>29</v>
      </c>
    </row>
  </sheetData>
  <pageMargins left="0.7" right="0.7" top="0.75" bottom="0.75" header="0.3" footer="0.3"/>
  <pageSetup scale="57" fitToHeight="0" orientation="landscape" r:id="rId1"/>
  <ignoredErrors>
    <ignoredError sqref="B1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U16" sqref="U16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7.85546875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87.104731294350046</v>
      </c>
      <c r="C3" s="2">
        <v>0</v>
      </c>
      <c r="D3" s="26">
        <f>'25'!M3</f>
        <v>20.25691425450001</v>
      </c>
      <c r="E3" s="2">
        <v>0</v>
      </c>
      <c r="F3" s="2">
        <v>0</v>
      </c>
      <c r="G3" s="20">
        <f>D3*1.1</f>
        <v>22.282605679950013</v>
      </c>
      <c r="H3" s="18">
        <v>0</v>
      </c>
      <c r="I3" s="2">
        <v>0</v>
      </c>
      <c r="J3" s="26">
        <f>G3</f>
        <v>22.282605679950013</v>
      </c>
      <c r="K3" s="18">
        <v>0</v>
      </c>
      <c r="L3" s="2">
        <v>0</v>
      </c>
      <c r="M3" s="16">
        <f>J3</f>
        <v>22.282605679950013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309.58682111999991</v>
      </c>
      <c r="C4" s="2">
        <v>0</v>
      </c>
      <c r="D4" s="28">
        <f>'25'!M4*1.2</f>
        <v>77.396705279999978</v>
      </c>
      <c r="E4" s="2"/>
      <c r="F4" s="2"/>
      <c r="G4" s="26">
        <f>D4</f>
        <v>77.396705279999978</v>
      </c>
      <c r="H4" s="18"/>
      <c r="I4" s="2"/>
      <c r="J4" s="26">
        <f>G4</f>
        <v>77.396705279999978</v>
      </c>
      <c r="K4" s="18"/>
      <c r="L4" s="18"/>
      <c r="M4" s="16">
        <f>J4</f>
        <v>77.396705279999978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159.85134536695406</v>
      </c>
      <c r="C5" s="20">
        <f>'25'!L5*1.09</f>
        <v>39.962836341738516</v>
      </c>
      <c r="D5" s="2">
        <v>0</v>
      </c>
      <c r="E5" s="2">
        <v>0</v>
      </c>
      <c r="F5" s="16">
        <f>C5</f>
        <v>39.962836341738516</v>
      </c>
      <c r="G5" s="2">
        <v>0</v>
      </c>
      <c r="H5" s="18">
        <v>0</v>
      </c>
      <c r="I5" s="16">
        <f>F5</f>
        <v>39.962836341738516</v>
      </c>
      <c r="J5" s="2">
        <v>0</v>
      </c>
      <c r="K5" s="18">
        <v>0</v>
      </c>
      <c r="L5" s="16">
        <f>I5</f>
        <v>39.962836341738516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84.205016514514284</v>
      </c>
      <c r="C6" s="2">
        <v>0</v>
      </c>
      <c r="D6" s="2">
        <v>0</v>
      </c>
      <c r="E6" s="26">
        <f>'25'!N6</f>
        <v>20.998757235539724</v>
      </c>
      <c r="F6" s="2">
        <v>0</v>
      </c>
      <c r="G6" s="2">
        <v>0</v>
      </c>
      <c r="H6" s="26">
        <f>E6</f>
        <v>20.998757235539724</v>
      </c>
      <c r="I6" s="2">
        <v>0</v>
      </c>
      <c r="J6" s="2">
        <v>0</v>
      </c>
      <c r="K6" s="26">
        <f>H6</f>
        <v>20.998757235539724</v>
      </c>
      <c r="L6" s="2">
        <v>0</v>
      </c>
      <c r="M6" s="2">
        <v>0</v>
      </c>
      <c r="N6" s="20">
        <f>K6*1.01</f>
        <v>21.208744807895123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199.66167053641365</v>
      </c>
      <c r="C7" s="2">
        <v>0</v>
      </c>
      <c r="D7" s="28">
        <f>'25'!M7*1.12</f>
        <v>49.915417634103413</v>
      </c>
      <c r="E7" s="2">
        <v>0</v>
      </c>
      <c r="F7" s="2">
        <v>0</v>
      </c>
      <c r="G7" s="16">
        <f>D7</f>
        <v>49.915417634103413</v>
      </c>
      <c r="H7" s="18">
        <v>0</v>
      </c>
      <c r="I7" s="2">
        <v>0</v>
      </c>
      <c r="J7" s="16">
        <f>G7</f>
        <v>49.915417634103413</v>
      </c>
      <c r="K7" s="18">
        <v>0</v>
      </c>
      <c r="L7" s="2">
        <v>0</v>
      </c>
      <c r="M7" s="16">
        <f>J7</f>
        <v>49.915417634103413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58.950472207183623</v>
      </c>
      <c r="C8" s="2">
        <v>0</v>
      </c>
      <c r="D8" s="2">
        <v>0</v>
      </c>
      <c r="E8" s="28">
        <f>'25'!N8*1.05</f>
        <v>14.737618051795906</v>
      </c>
      <c r="F8" s="2">
        <v>0</v>
      </c>
      <c r="G8" s="2">
        <v>0</v>
      </c>
      <c r="H8" s="16">
        <f>E8</f>
        <v>14.737618051795906</v>
      </c>
      <c r="I8" s="18">
        <v>0</v>
      </c>
      <c r="J8" s="2">
        <v>0</v>
      </c>
      <c r="K8" s="16">
        <f>H8</f>
        <v>14.737618051795906</v>
      </c>
      <c r="L8" s="18">
        <v>0</v>
      </c>
      <c r="M8" s="2">
        <v>0</v>
      </c>
      <c r="N8" s="16">
        <f>K8</f>
        <v>14.737618051795906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108.5034572563858</v>
      </c>
      <c r="C9" s="2">
        <v>0</v>
      </c>
      <c r="D9" s="2">
        <v>0</v>
      </c>
      <c r="E9" s="16">
        <f>'25'!N9</f>
        <v>25.772792697478813</v>
      </c>
      <c r="F9" s="2">
        <v>0</v>
      </c>
      <c r="G9" s="2">
        <v>0</v>
      </c>
      <c r="H9" s="20">
        <f>E9*1.07</f>
        <v>27.57688818630233</v>
      </c>
      <c r="I9" s="2">
        <v>0</v>
      </c>
      <c r="J9" s="2">
        <v>0</v>
      </c>
      <c r="K9" s="16">
        <f>H9</f>
        <v>27.57688818630233</v>
      </c>
      <c r="L9" s="2">
        <v>0</v>
      </c>
      <c r="M9" s="2">
        <v>0</v>
      </c>
      <c r="N9" s="16">
        <f>K9</f>
        <v>27.57688818630233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'25'!M10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149.25368147812546</v>
      </c>
      <c r="C11" s="16">
        <f>'25'!L11</f>
        <v>36.581784676011139</v>
      </c>
      <c r="D11" s="18">
        <v>0</v>
      </c>
      <c r="E11" s="18">
        <v>0</v>
      </c>
      <c r="F11" s="16">
        <f>C11</f>
        <v>36.581784676011139</v>
      </c>
      <c r="G11" s="18"/>
      <c r="H11" s="18"/>
      <c r="I11" s="16">
        <f>F11</f>
        <v>36.581784676011139</v>
      </c>
      <c r="J11" s="18">
        <v>0</v>
      </c>
      <c r="K11" s="18">
        <v>0</v>
      </c>
      <c r="L11" s="20">
        <f>I11*1.08</f>
        <v>39.508327450092033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173.5926133593056</v>
      </c>
      <c r="C12" s="18">
        <v>0</v>
      </c>
      <c r="D12" s="16">
        <f>'25'!M12*1.015</f>
        <v>42.433809221735935</v>
      </c>
      <c r="E12" s="18">
        <v>0</v>
      </c>
      <c r="F12" s="18">
        <v>0</v>
      </c>
      <c r="G12" s="16">
        <f>D12*1.015</f>
        <v>43.070316360061966</v>
      </c>
      <c r="H12" s="18">
        <v>0</v>
      </c>
      <c r="I12" s="18">
        <v>0</v>
      </c>
      <c r="J12" s="16">
        <f>G12*1.015</f>
        <v>43.716371105462891</v>
      </c>
      <c r="K12" s="18">
        <v>0</v>
      </c>
      <c r="L12" s="18">
        <v>0</v>
      </c>
      <c r="M12" s="16">
        <f>J12*1.015</f>
        <v>44.372116672044832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140.54288606998378</v>
      </c>
      <c r="C13" s="2">
        <v>0</v>
      </c>
      <c r="D13" s="20">
        <f>'25'!M13*1.02</f>
        <v>35.135721517495945</v>
      </c>
      <c r="E13" s="2">
        <v>0</v>
      </c>
      <c r="F13" s="2">
        <v>0</v>
      </c>
      <c r="G13" s="16">
        <f>D13</f>
        <v>35.135721517495945</v>
      </c>
      <c r="H13" s="18">
        <v>0</v>
      </c>
      <c r="I13" s="2">
        <v>0</v>
      </c>
      <c r="J13" s="16">
        <f>G13</f>
        <v>35.135721517495945</v>
      </c>
      <c r="K13" s="18">
        <v>0</v>
      </c>
      <c r="L13" s="2">
        <v>0</v>
      </c>
      <c r="M13" s="16">
        <f>J13</f>
        <v>35.135721517495945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72.781137429098763</v>
      </c>
      <c r="C14" s="16">
        <f>'25'!L14</f>
        <v>17.92638852933467</v>
      </c>
      <c r="D14" s="2">
        <v>0</v>
      </c>
      <c r="E14" s="2">
        <v>0</v>
      </c>
      <c r="F14" s="20">
        <f>C14*1.02</f>
        <v>18.284916299921363</v>
      </c>
      <c r="G14" s="2">
        <v>0</v>
      </c>
      <c r="H14" s="18">
        <v>0</v>
      </c>
      <c r="I14" s="16">
        <f>F14</f>
        <v>18.284916299921363</v>
      </c>
      <c r="J14" s="2">
        <v>0</v>
      </c>
      <c r="K14" s="18">
        <v>0</v>
      </c>
      <c r="L14" s="16">
        <f>I14</f>
        <v>18.284916299921363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X14" s="27"/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1569.0338326323151</v>
      </c>
      <c r="C16" s="5">
        <f>SUM(C3:C15)</f>
        <v>94.471009547084321</v>
      </c>
      <c r="D16" s="5">
        <f t="shared" ref="D16:N16" si="9">SUM(D3:D15)</f>
        <v>231.3885679078353</v>
      </c>
      <c r="E16" s="5">
        <f t="shared" si="9"/>
        <v>61.509167984814447</v>
      </c>
      <c r="F16" s="5">
        <f t="shared" si="9"/>
        <v>94.829537317671011</v>
      </c>
      <c r="G16" s="5">
        <f t="shared" si="9"/>
        <v>234.05076647161133</v>
      </c>
      <c r="H16" s="5">
        <f t="shared" si="9"/>
        <v>63.31326347363796</v>
      </c>
      <c r="I16" s="5">
        <f t="shared" si="9"/>
        <v>94.829537317671011</v>
      </c>
      <c r="J16" s="5">
        <f t="shared" si="9"/>
        <v>234.69682121701223</v>
      </c>
      <c r="K16" s="5">
        <f t="shared" si="9"/>
        <v>63.31326347363796</v>
      </c>
      <c r="L16" s="5">
        <f t="shared" si="9"/>
        <v>97.756080091751912</v>
      </c>
      <c r="M16" s="5">
        <f t="shared" si="9"/>
        <v>235.35256678359417</v>
      </c>
      <c r="N16" s="5">
        <f t="shared" si="9"/>
        <v>63.523251045993362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1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T18" s="29" t="s">
        <v>67</v>
      </c>
      <c r="U18" s="31"/>
    </row>
    <row r="19" spans="1:21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T19" s="29"/>
    </row>
    <row r="20" spans="1:21" x14ac:dyDescent="0.25">
      <c r="B20" s="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T20" s="29" t="s">
        <v>68</v>
      </c>
      <c r="U20" s="8">
        <f>U18/U16</f>
        <v>0</v>
      </c>
    </row>
    <row r="21" spans="1:21" x14ac:dyDescent="0.25">
      <c r="A21" s="1" t="s">
        <v>28</v>
      </c>
      <c r="B21" s="17" t="s">
        <v>29</v>
      </c>
    </row>
  </sheetData>
  <pageMargins left="0.7" right="0.7" top="0.75" bottom="0.75" header="0.3" footer="0.3"/>
  <pageSetup scale="57" fitToHeight="0" orientation="landscape" r:id="rId1"/>
  <ignoredErrors>
    <ignoredError sqref="B1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U16" sqref="U16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8.5703125" bestFit="1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95.815204423785062</v>
      </c>
      <c r="C3" s="2">
        <v>0</v>
      </c>
      <c r="D3" s="26">
        <f>'26'!M3</f>
        <v>22.282605679950013</v>
      </c>
      <c r="E3" s="2">
        <v>0</v>
      </c>
      <c r="F3" s="2">
        <v>0</v>
      </c>
      <c r="G3" s="20">
        <f>D3*1.1</f>
        <v>24.510866247945017</v>
      </c>
      <c r="H3" s="18">
        <v>0</v>
      </c>
      <c r="I3" s="2">
        <v>0</v>
      </c>
      <c r="J3" s="26">
        <f>G3</f>
        <v>24.510866247945017</v>
      </c>
      <c r="K3" s="18">
        <v>0</v>
      </c>
      <c r="L3" s="2">
        <v>0</v>
      </c>
      <c r="M3" s="16">
        <f>J3</f>
        <v>24.510866247945017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371.50418534399989</v>
      </c>
      <c r="C4" s="2">
        <v>0</v>
      </c>
      <c r="D4" s="28">
        <f>'26'!M4*1.2</f>
        <v>92.876046335999973</v>
      </c>
      <c r="E4" s="2"/>
      <c r="F4" s="2"/>
      <c r="G4" s="26">
        <f>D4</f>
        <v>92.876046335999973</v>
      </c>
      <c r="H4" s="18"/>
      <c r="I4" s="2"/>
      <c r="J4" s="26">
        <f>G4</f>
        <v>92.876046335999973</v>
      </c>
      <c r="K4" s="18"/>
      <c r="L4" s="18"/>
      <c r="M4" s="16">
        <f>J4</f>
        <v>92.876046335999973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174.23796644997995</v>
      </c>
      <c r="C5" s="20">
        <f>'26'!L5*1.09</f>
        <v>43.559491612494988</v>
      </c>
      <c r="D5" s="2">
        <v>0</v>
      </c>
      <c r="E5" s="2">
        <v>0</v>
      </c>
      <c r="F5" s="16">
        <f>C5</f>
        <v>43.559491612494988</v>
      </c>
      <c r="G5" s="2">
        <v>0</v>
      </c>
      <c r="H5" s="18">
        <v>0</v>
      </c>
      <c r="I5" s="16">
        <f>F5</f>
        <v>43.559491612494988</v>
      </c>
      <c r="J5" s="2">
        <v>0</v>
      </c>
      <c r="K5" s="18">
        <v>0</v>
      </c>
      <c r="L5" s="16">
        <f>I5</f>
        <v>43.559491612494988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85.047066679659437</v>
      </c>
      <c r="C6" s="2">
        <v>0</v>
      </c>
      <c r="D6" s="2">
        <v>0</v>
      </c>
      <c r="E6" s="26">
        <f>'26'!N6</f>
        <v>21.208744807895123</v>
      </c>
      <c r="F6" s="2">
        <v>0</v>
      </c>
      <c r="G6" s="2">
        <v>0</v>
      </c>
      <c r="H6" s="26">
        <f>E6</f>
        <v>21.208744807895123</v>
      </c>
      <c r="I6" s="2">
        <v>0</v>
      </c>
      <c r="J6" s="2">
        <v>0</v>
      </c>
      <c r="K6" s="26">
        <f>H6</f>
        <v>21.208744807895123</v>
      </c>
      <c r="L6" s="2">
        <v>0</v>
      </c>
      <c r="M6" s="2">
        <v>0</v>
      </c>
      <c r="N6" s="20">
        <f>K6*1.01</f>
        <v>21.420832255974073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223.6210710007833</v>
      </c>
      <c r="C7" s="2">
        <v>0</v>
      </c>
      <c r="D7" s="28">
        <f>'26'!M7*1.12</f>
        <v>55.905267750195826</v>
      </c>
      <c r="E7" s="2">
        <v>0</v>
      </c>
      <c r="F7" s="2">
        <v>0</v>
      </c>
      <c r="G7" s="16">
        <f>D7</f>
        <v>55.905267750195826</v>
      </c>
      <c r="H7" s="18">
        <v>0</v>
      </c>
      <c r="I7" s="2">
        <v>0</v>
      </c>
      <c r="J7" s="16">
        <f>G7</f>
        <v>55.905267750195826</v>
      </c>
      <c r="K7" s="18">
        <v>0</v>
      </c>
      <c r="L7" s="2">
        <v>0</v>
      </c>
      <c r="M7" s="16">
        <f>J7</f>
        <v>55.905267750195826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61.897995817542807</v>
      </c>
      <c r="C8" s="2">
        <v>0</v>
      </c>
      <c r="D8" s="2">
        <v>0</v>
      </c>
      <c r="E8" s="28">
        <f>'26'!N8*1.05</f>
        <v>15.474498954385702</v>
      </c>
      <c r="F8" s="2">
        <v>0</v>
      </c>
      <c r="G8" s="2">
        <v>0</v>
      </c>
      <c r="H8" s="16">
        <f>E8</f>
        <v>15.474498954385702</v>
      </c>
      <c r="I8" s="18">
        <v>0</v>
      </c>
      <c r="J8" s="2">
        <v>0</v>
      </c>
      <c r="K8" s="16">
        <f>H8</f>
        <v>15.474498954385702</v>
      </c>
      <c r="L8" s="18">
        <v>0</v>
      </c>
      <c r="M8" s="2">
        <v>0</v>
      </c>
      <c r="N8" s="16">
        <f>K8</f>
        <v>15.474498954385702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116.09869926433281</v>
      </c>
      <c r="C9" s="2">
        <v>0</v>
      </c>
      <c r="D9" s="2">
        <v>0</v>
      </c>
      <c r="E9" s="16">
        <f>'26'!N9</f>
        <v>27.57688818630233</v>
      </c>
      <c r="F9" s="2">
        <v>0</v>
      </c>
      <c r="G9" s="2">
        <v>0</v>
      </c>
      <c r="H9" s="20">
        <f>E9*1.07</f>
        <v>29.507270359343494</v>
      </c>
      <c r="I9" s="2">
        <v>0</v>
      </c>
      <c r="J9" s="2">
        <v>0</v>
      </c>
      <c r="K9" s="16">
        <f>H9</f>
        <v>29.507270359343494</v>
      </c>
      <c r="L9" s="2">
        <v>0</v>
      </c>
      <c r="M9" s="2">
        <v>0</v>
      </c>
      <c r="N9" s="16">
        <f>K9</f>
        <v>29.507270359343494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'26'!M10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161.19397599637551</v>
      </c>
      <c r="C11" s="16">
        <f>'26'!L11</f>
        <v>39.508327450092033</v>
      </c>
      <c r="D11" s="18">
        <v>0</v>
      </c>
      <c r="E11" s="18">
        <v>0</v>
      </c>
      <c r="F11" s="16">
        <f>C11</f>
        <v>39.508327450092033</v>
      </c>
      <c r="G11" s="18"/>
      <c r="H11" s="18"/>
      <c r="I11" s="16">
        <f>F11</f>
        <v>39.508327450092033</v>
      </c>
      <c r="J11" s="18">
        <v>0</v>
      </c>
      <c r="K11" s="18">
        <v>0</v>
      </c>
      <c r="L11" s="20">
        <f>I11*1.08</f>
        <v>42.668993646099395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184.24487247730536</v>
      </c>
      <c r="C12" s="18">
        <v>0</v>
      </c>
      <c r="D12" s="16">
        <f>'26'!M12*1.015</f>
        <v>45.037698422125501</v>
      </c>
      <c r="E12" s="18">
        <v>0</v>
      </c>
      <c r="F12" s="18">
        <v>0</v>
      </c>
      <c r="G12" s="16">
        <f>D12*1.015</f>
        <v>45.713263898457377</v>
      </c>
      <c r="H12" s="18">
        <v>0</v>
      </c>
      <c r="I12" s="18">
        <v>0</v>
      </c>
      <c r="J12" s="16">
        <f>G12*1.015</f>
        <v>46.398962856934233</v>
      </c>
      <c r="K12" s="18">
        <v>0</v>
      </c>
      <c r="L12" s="18">
        <v>0</v>
      </c>
      <c r="M12" s="16">
        <f>J12*1.015</f>
        <v>47.094947299788245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143.35374379138347</v>
      </c>
      <c r="C13" s="2">
        <v>0</v>
      </c>
      <c r="D13" s="20">
        <f>'26'!M13*1.02</f>
        <v>35.838435947845866</v>
      </c>
      <c r="E13" s="2">
        <v>0</v>
      </c>
      <c r="F13" s="2">
        <v>0</v>
      </c>
      <c r="G13" s="16">
        <f>D13</f>
        <v>35.838435947845866</v>
      </c>
      <c r="H13" s="18">
        <v>0</v>
      </c>
      <c r="I13" s="2">
        <v>0</v>
      </c>
      <c r="J13" s="16">
        <f>G13</f>
        <v>35.838435947845866</v>
      </c>
      <c r="K13" s="18">
        <v>0</v>
      </c>
      <c r="L13" s="2">
        <v>0</v>
      </c>
      <c r="M13" s="16">
        <f>J13</f>
        <v>35.838435947845866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74.236760177680722</v>
      </c>
      <c r="C14" s="16">
        <f>'26'!L14</f>
        <v>18.284916299921363</v>
      </c>
      <c r="D14" s="2">
        <v>0</v>
      </c>
      <c r="E14" s="2">
        <v>0</v>
      </c>
      <c r="F14" s="20">
        <f>C14*1.02</f>
        <v>18.65061462591979</v>
      </c>
      <c r="G14" s="2">
        <v>0</v>
      </c>
      <c r="H14" s="18">
        <v>0</v>
      </c>
      <c r="I14" s="16">
        <f>F14</f>
        <v>18.65061462591979</v>
      </c>
      <c r="J14" s="2">
        <v>0</v>
      </c>
      <c r="K14" s="18">
        <v>0</v>
      </c>
      <c r="L14" s="16">
        <f>I14</f>
        <v>18.65061462591979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X14" s="27"/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1716.2515414228283</v>
      </c>
      <c r="C16" s="5">
        <f>SUM(C3:C15)</f>
        <v>101.35273536250838</v>
      </c>
      <c r="D16" s="5">
        <f t="shared" ref="D16:N16" si="9">SUM(D3:D15)</f>
        <v>258.19005413611717</v>
      </c>
      <c r="E16" s="5">
        <f t="shared" si="9"/>
        <v>64.260131948583151</v>
      </c>
      <c r="F16" s="5">
        <f t="shared" si="9"/>
        <v>101.71843368850681</v>
      </c>
      <c r="G16" s="5">
        <f t="shared" si="9"/>
        <v>261.09388018044405</v>
      </c>
      <c r="H16" s="5">
        <f t="shared" si="9"/>
        <v>66.190514121624318</v>
      </c>
      <c r="I16" s="5">
        <f t="shared" si="9"/>
        <v>101.71843368850681</v>
      </c>
      <c r="J16" s="5">
        <f t="shared" si="9"/>
        <v>261.77957913892095</v>
      </c>
      <c r="K16" s="5">
        <f t="shared" si="9"/>
        <v>66.190514121624318</v>
      </c>
      <c r="L16" s="5">
        <f t="shared" si="9"/>
        <v>104.87909988451418</v>
      </c>
      <c r="M16" s="5">
        <f t="shared" si="9"/>
        <v>262.47556358177496</v>
      </c>
      <c r="N16" s="5">
        <f t="shared" si="9"/>
        <v>66.402601569703265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1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T18" s="29" t="s">
        <v>67</v>
      </c>
      <c r="U18" s="31"/>
    </row>
    <row r="19" spans="1:21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T19" s="29"/>
    </row>
    <row r="20" spans="1:21" x14ac:dyDescent="0.25">
      <c r="B20" s="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T20" s="29" t="s">
        <v>68</v>
      </c>
      <c r="U20" s="8">
        <f>U18/U16</f>
        <v>0</v>
      </c>
    </row>
    <row r="21" spans="1:21" x14ac:dyDescent="0.25">
      <c r="A21" s="1" t="s">
        <v>28</v>
      </c>
      <c r="B21" s="17" t="s">
        <v>29</v>
      </c>
    </row>
  </sheetData>
  <pageMargins left="0.7" right="0.7" top="0.75" bottom="0.75" header="0.3" footer="0.3"/>
  <pageSetup scale="57" fitToHeight="0" orientation="landscape" r:id="rId1"/>
  <ignoredErrors>
    <ignoredError sqref="B1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U16" sqref="U16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8.5703125" bestFit="1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105.39672486616357</v>
      </c>
      <c r="C3" s="2">
        <v>0</v>
      </c>
      <c r="D3" s="26">
        <f>'27'!M3</f>
        <v>24.510866247945017</v>
      </c>
      <c r="E3" s="2">
        <v>0</v>
      </c>
      <c r="F3" s="2">
        <v>0</v>
      </c>
      <c r="G3" s="20">
        <f>D3*1.1</f>
        <v>26.96195287273952</v>
      </c>
      <c r="H3" s="18">
        <v>0</v>
      </c>
      <c r="I3" s="2">
        <v>0</v>
      </c>
      <c r="J3" s="26">
        <f>G3</f>
        <v>26.96195287273952</v>
      </c>
      <c r="K3" s="18">
        <v>0</v>
      </c>
      <c r="L3" s="2">
        <v>0</v>
      </c>
      <c r="M3" s="16">
        <f>J3</f>
        <v>26.96195287273952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445.80502241279987</v>
      </c>
      <c r="C4" s="2">
        <v>0</v>
      </c>
      <c r="D4" s="28">
        <f>'27'!M4*1.2</f>
        <v>111.45125560319997</v>
      </c>
      <c r="E4" s="2"/>
      <c r="F4" s="2"/>
      <c r="G4" s="26">
        <f>D4</f>
        <v>111.45125560319997</v>
      </c>
      <c r="H4" s="18"/>
      <c r="I4" s="2"/>
      <c r="J4" s="26">
        <f>G4</f>
        <v>111.45125560319997</v>
      </c>
      <c r="K4" s="18"/>
      <c r="L4" s="18"/>
      <c r="M4" s="16">
        <f>J4</f>
        <v>111.45125560319997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189.91938343047815</v>
      </c>
      <c r="C5" s="20">
        <f>'27'!L5*1.09</f>
        <v>47.479845857619537</v>
      </c>
      <c r="D5" s="2">
        <v>0</v>
      </c>
      <c r="E5" s="2">
        <v>0</v>
      </c>
      <c r="F5" s="16">
        <f>C5</f>
        <v>47.479845857619537</v>
      </c>
      <c r="G5" s="2">
        <v>0</v>
      </c>
      <c r="H5" s="18">
        <v>0</v>
      </c>
      <c r="I5" s="16">
        <f>F5</f>
        <v>47.479845857619537</v>
      </c>
      <c r="J5" s="2">
        <v>0</v>
      </c>
      <c r="K5" s="18">
        <v>0</v>
      </c>
      <c r="L5" s="16">
        <f>I5</f>
        <v>47.479845857619537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85.897537346456033</v>
      </c>
      <c r="C6" s="2">
        <v>0</v>
      </c>
      <c r="D6" s="2">
        <v>0</v>
      </c>
      <c r="E6" s="26">
        <f>'27'!N6</f>
        <v>21.420832255974073</v>
      </c>
      <c r="F6" s="2">
        <v>0</v>
      </c>
      <c r="G6" s="2">
        <v>0</v>
      </c>
      <c r="H6" s="26">
        <f>E6</f>
        <v>21.420832255974073</v>
      </c>
      <c r="I6" s="2">
        <v>0</v>
      </c>
      <c r="J6" s="2">
        <v>0</v>
      </c>
      <c r="K6" s="26">
        <f>H6</f>
        <v>21.420832255974073</v>
      </c>
      <c r="L6" s="2">
        <v>0</v>
      </c>
      <c r="M6" s="2">
        <v>0</v>
      </c>
      <c r="N6" s="20">
        <f>K6*1.01</f>
        <v>21.635040578533815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250.45559952087731</v>
      </c>
      <c r="C7" s="2">
        <v>0</v>
      </c>
      <c r="D7" s="28">
        <f>'27'!M7*1.12</f>
        <v>62.613899880219329</v>
      </c>
      <c r="E7" s="2">
        <v>0</v>
      </c>
      <c r="F7" s="2">
        <v>0</v>
      </c>
      <c r="G7" s="16">
        <f>D7</f>
        <v>62.613899880219329</v>
      </c>
      <c r="H7" s="18">
        <v>0</v>
      </c>
      <c r="I7" s="2">
        <v>0</v>
      </c>
      <c r="J7" s="16">
        <f>G7</f>
        <v>62.613899880219329</v>
      </c>
      <c r="K7" s="18">
        <v>0</v>
      </c>
      <c r="L7" s="2">
        <v>0</v>
      </c>
      <c r="M7" s="16">
        <f>J7</f>
        <v>62.613899880219329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64.992895608419943</v>
      </c>
      <c r="C8" s="2">
        <v>0</v>
      </c>
      <c r="D8" s="2">
        <v>0</v>
      </c>
      <c r="E8" s="28">
        <f>'27'!N8*1.05</f>
        <v>16.248223902104986</v>
      </c>
      <c r="F8" s="2">
        <v>0</v>
      </c>
      <c r="G8" s="2">
        <v>0</v>
      </c>
      <c r="H8" s="16">
        <f>E8</f>
        <v>16.248223902104986</v>
      </c>
      <c r="I8" s="18">
        <v>0</v>
      </c>
      <c r="J8" s="2">
        <v>0</v>
      </c>
      <c r="K8" s="16">
        <f>H8</f>
        <v>16.248223902104986</v>
      </c>
      <c r="L8" s="18">
        <v>0</v>
      </c>
      <c r="M8" s="2">
        <v>0</v>
      </c>
      <c r="N8" s="16">
        <f>K8</f>
        <v>16.248223902104986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124.22560821283612</v>
      </c>
      <c r="C9" s="2">
        <v>0</v>
      </c>
      <c r="D9" s="2">
        <v>0</v>
      </c>
      <c r="E9" s="16">
        <f>'27'!N9</f>
        <v>29.507270359343494</v>
      </c>
      <c r="F9" s="2">
        <v>0</v>
      </c>
      <c r="G9" s="2">
        <v>0</v>
      </c>
      <c r="H9" s="20">
        <f>E9*1.07</f>
        <v>31.572779284497539</v>
      </c>
      <c r="I9" s="2">
        <v>0</v>
      </c>
      <c r="J9" s="2">
        <v>0</v>
      </c>
      <c r="K9" s="16">
        <f>H9</f>
        <v>31.572779284497539</v>
      </c>
      <c r="L9" s="2">
        <v>0</v>
      </c>
      <c r="M9" s="2">
        <v>0</v>
      </c>
      <c r="N9" s="16">
        <f>K9</f>
        <v>31.572779284497539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'27'!M10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174.08949407608551</v>
      </c>
      <c r="C11" s="16">
        <f>'27'!L11</f>
        <v>42.668993646099395</v>
      </c>
      <c r="D11" s="18">
        <v>0</v>
      </c>
      <c r="E11" s="18">
        <v>0</v>
      </c>
      <c r="F11" s="16">
        <f>C11</f>
        <v>42.668993646099395</v>
      </c>
      <c r="G11" s="18"/>
      <c r="H11" s="18"/>
      <c r="I11" s="16">
        <f>F11</f>
        <v>42.668993646099395</v>
      </c>
      <c r="J11" s="18">
        <v>0</v>
      </c>
      <c r="K11" s="18">
        <v>0</v>
      </c>
      <c r="L11" s="20">
        <f>I11*1.08</f>
        <v>46.082513137787352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195.55079203696306</v>
      </c>
      <c r="C12" s="18">
        <v>0</v>
      </c>
      <c r="D12" s="16">
        <f>'27'!M12*1.015</f>
        <v>47.801371509285062</v>
      </c>
      <c r="E12" s="18">
        <v>0</v>
      </c>
      <c r="F12" s="18">
        <v>0</v>
      </c>
      <c r="G12" s="16">
        <f>D12*1.015</f>
        <v>48.518392081924333</v>
      </c>
      <c r="H12" s="18">
        <v>0</v>
      </c>
      <c r="I12" s="18">
        <v>0</v>
      </c>
      <c r="J12" s="16">
        <f>G12*1.015</f>
        <v>49.246167963153191</v>
      </c>
      <c r="K12" s="18">
        <v>0</v>
      </c>
      <c r="L12" s="18">
        <v>0</v>
      </c>
      <c r="M12" s="16">
        <f>J12*1.015</f>
        <v>49.984860482600482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146.22081866721115</v>
      </c>
      <c r="C13" s="2">
        <v>0</v>
      </c>
      <c r="D13" s="20">
        <f>'27'!M13*1.02</f>
        <v>36.555204666802787</v>
      </c>
      <c r="E13" s="2">
        <v>0</v>
      </c>
      <c r="F13" s="2">
        <v>0</v>
      </c>
      <c r="G13" s="16">
        <f>D13</f>
        <v>36.555204666802787</v>
      </c>
      <c r="H13" s="18">
        <v>0</v>
      </c>
      <c r="I13" s="2">
        <v>0</v>
      </c>
      <c r="J13" s="16">
        <f>G13</f>
        <v>36.555204666802787</v>
      </c>
      <c r="K13" s="18">
        <v>0</v>
      </c>
      <c r="L13" s="2">
        <v>0</v>
      </c>
      <c r="M13" s="16">
        <f>J13</f>
        <v>36.555204666802787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75.721495381234348</v>
      </c>
      <c r="C14" s="16">
        <f>'27'!L14</f>
        <v>18.65061462591979</v>
      </c>
      <c r="D14" s="2">
        <v>0</v>
      </c>
      <c r="E14" s="2">
        <v>0</v>
      </c>
      <c r="F14" s="20">
        <f>C14*1.02</f>
        <v>19.023626918438186</v>
      </c>
      <c r="G14" s="2">
        <v>0</v>
      </c>
      <c r="H14" s="18">
        <v>0</v>
      </c>
      <c r="I14" s="16">
        <f>F14</f>
        <v>19.023626918438186</v>
      </c>
      <c r="J14" s="2">
        <v>0</v>
      </c>
      <c r="K14" s="18">
        <v>0</v>
      </c>
      <c r="L14" s="16">
        <f>I14</f>
        <v>19.023626918438186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X14" s="27"/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1883.275371559525</v>
      </c>
      <c r="C16" s="5">
        <f>SUM(C3:C15)</f>
        <v>108.79945412963872</v>
      </c>
      <c r="D16" s="5">
        <f t="shared" ref="D16:N16" si="9">SUM(D3:D15)</f>
        <v>289.18259790745219</v>
      </c>
      <c r="E16" s="5">
        <f t="shared" si="9"/>
        <v>67.176326517422552</v>
      </c>
      <c r="F16" s="5">
        <f t="shared" si="9"/>
        <v>109.17246642215711</v>
      </c>
      <c r="G16" s="5">
        <f t="shared" si="9"/>
        <v>292.35070510488595</v>
      </c>
      <c r="H16" s="5">
        <f t="shared" si="9"/>
        <v>69.241835442576601</v>
      </c>
      <c r="I16" s="5">
        <f t="shared" si="9"/>
        <v>109.17246642215711</v>
      </c>
      <c r="J16" s="5">
        <f t="shared" si="9"/>
        <v>293.07848098611481</v>
      </c>
      <c r="K16" s="5">
        <f t="shared" si="9"/>
        <v>69.241835442576601</v>
      </c>
      <c r="L16" s="5">
        <f t="shared" si="9"/>
        <v>112.58598591384508</v>
      </c>
      <c r="M16" s="5">
        <f t="shared" si="9"/>
        <v>293.8171735055621</v>
      </c>
      <c r="N16" s="5">
        <f t="shared" si="9"/>
        <v>69.456043765136343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1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T18" s="29" t="s">
        <v>67</v>
      </c>
      <c r="U18" s="31"/>
    </row>
    <row r="19" spans="1:21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T19" s="29"/>
    </row>
    <row r="20" spans="1:21" x14ac:dyDescent="0.25">
      <c r="B20" s="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T20" s="29" t="s">
        <v>68</v>
      </c>
      <c r="U20" s="8">
        <f>U18/U16</f>
        <v>0</v>
      </c>
    </row>
    <row r="21" spans="1:21" x14ac:dyDescent="0.25">
      <c r="A21" s="1" t="s">
        <v>28</v>
      </c>
      <c r="B21" s="17" t="s">
        <v>29</v>
      </c>
    </row>
  </sheetData>
  <pageMargins left="0.7" right="0.7" top="0.75" bottom="0.75" header="0.3" footer="0.3"/>
  <pageSetup scale="57" fitToHeight="0" orientation="landscape" r:id="rId1"/>
  <ignoredErrors>
    <ignoredError sqref="B1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U16" sqref="U16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8.5703125" bestFit="1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115.93639735277995</v>
      </c>
      <c r="C3" s="2">
        <v>0</v>
      </c>
      <c r="D3" s="26">
        <f>'28'!M3</f>
        <v>26.96195287273952</v>
      </c>
      <c r="E3" s="2">
        <v>0</v>
      </c>
      <c r="F3" s="2">
        <v>0</v>
      </c>
      <c r="G3" s="20">
        <f>D3*1.1</f>
        <v>29.658148160013475</v>
      </c>
      <c r="H3" s="18">
        <v>0</v>
      </c>
      <c r="I3" s="2">
        <v>0</v>
      </c>
      <c r="J3" s="26">
        <f>G3</f>
        <v>29.658148160013475</v>
      </c>
      <c r="K3" s="18">
        <v>0</v>
      </c>
      <c r="L3" s="2">
        <v>0</v>
      </c>
      <c r="M3" s="16">
        <f>J3</f>
        <v>29.658148160013475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534.96602689535985</v>
      </c>
      <c r="C4" s="2">
        <v>0</v>
      </c>
      <c r="D4" s="28">
        <f>'28'!M4*1.2</f>
        <v>133.74150672383996</v>
      </c>
      <c r="E4" s="2"/>
      <c r="F4" s="2"/>
      <c r="G4" s="26">
        <f>D4</f>
        <v>133.74150672383996</v>
      </c>
      <c r="H4" s="18"/>
      <c r="I4" s="2"/>
      <c r="J4" s="26">
        <f>G4</f>
        <v>133.74150672383996</v>
      </c>
      <c r="K4" s="18"/>
      <c r="L4" s="18"/>
      <c r="M4" s="16">
        <f>J4</f>
        <v>133.74150672383996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207.01212793922119</v>
      </c>
      <c r="C5" s="20">
        <f>'28'!L5*1.09</f>
        <v>51.753031984805297</v>
      </c>
      <c r="D5" s="2">
        <v>0</v>
      </c>
      <c r="E5" s="2">
        <v>0</v>
      </c>
      <c r="F5" s="16">
        <f>C5</f>
        <v>51.753031984805297</v>
      </c>
      <c r="G5" s="2">
        <v>0</v>
      </c>
      <c r="H5" s="18">
        <v>0</v>
      </c>
      <c r="I5" s="16">
        <f>F5</f>
        <v>51.753031984805297</v>
      </c>
      <c r="J5" s="2">
        <v>0</v>
      </c>
      <c r="K5" s="18">
        <v>0</v>
      </c>
      <c r="L5" s="16">
        <f>I5</f>
        <v>51.753031984805297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86.756512719920593</v>
      </c>
      <c r="C6" s="2">
        <v>0</v>
      </c>
      <c r="D6" s="2">
        <v>0</v>
      </c>
      <c r="E6" s="26">
        <f>'28'!N6</f>
        <v>21.635040578533815</v>
      </c>
      <c r="F6" s="2">
        <v>0</v>
      </c>
      <c r="G6" s="2">
        <v>0</v>
      </c>
      <c r="H6" s="26">
        <f>E6</f>
        <v>21.635040578533815</v>
      </c>
      <c r="I6" s="2">
        <v>0</v>
      </c>
      <c r="J6" s="2">
        <v>0</v>
      </c>
      <c r="K6" s="26">
        <f>H6</f>
        <v>21.635040578533815</v>
      </c>
      <c r="L6" s="2">
        <v>0</v>
      </c>
      <c r="M6" s="2">
        <v>0</v>
      </c>
      <c r="N6" s="20">
        <f>K6*1.01</f>
        <v>21.851390984319153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280.51027146338259</v>
      </c>
      <c r="C7" s="2">
        <v>0</v>
      </c>
      <c r="D7" s="28">
        <f>'28'!M7*1.12</f>
        <v>70.127567865845648</v>
      </c>
      <c r="E7" s="2">
        <v>0</v>
      </c>
      <c r="F7" s="2">
        <v>0</v>
      </c>
      <c r="G7" s="16">
        <f>D7</f>
        <v>70.127567865845648</v>
      </c>
      <c r="H7" s="18">
        <v>0</v>
      </c>
      <c r="I7" s="2">
        <v>0</v>
      </c>
      <c r="J7" s="16">
        <f>G7</f>
        <v>70.127567865845648</v>
      </c>
      <c r="K7" s="18">
        <v>0</v>
      </c>
      <c r="L7" s="2">
        <v>0</v>
      </c>
      <c r="M7" s="16">
        <f>J7</f>
        <v>70.127567865845648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68.242540388840936</v>
      </c>
      <c r="C8" s="2">
        <v>0</v>
      </c>
      <c r="D8" s="2">
        <v>0</v>
      </c>
      <c r="E8" s="28">
        <f>'28'!N8*1.05</f>
        <v>17.060635097210234</v>
      </c>
      <c r="F8" s="2">
        <v>0</v>
      </c>
      <c r="G8" s="2">
        <v>0</v>
      </c>
      <c r="H8" s="16">
        <f>E8</f>
        <v>17.060635097210234</v>
      </c>
      <c r="I8" s="18">
        <v>0</v>
      </c>
      <c r="J8" s="2">
        <v>0</v>
      </c>
      <c r="K8" s="16">
        <f>H8</f>
        <v>17.060635097210234</v>
      </c>
      <c r="L8" s="18">
        <v>0</v>
      </c>
      <c r="M8" s="2">
        <v>0</v>
      </c>
      <c r="N8" s="16">
        <f>K8</f>
        <v>17.060635097210234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132.92140078773465</v>
      </c>
      <c r="C9" s="2">
        <v>0</v>
      </c>
      <c r="D9" s="2">
        <v>0</v>
      </c>
      <c r="E9" s="16">
        <f>'28'!N9</f>
        <v>31.572779284497539</v>
      </c>
      <c r="F9" s="2">
        <v>0</v>
      </c>
      <c r="G9" s="2">
        <v>0</v>
      </c>
      <c r="H9" s="20">
        <f>E9*1.07</f>
        <v>33.782873834412371</v>
      </c>
      <c r="I9" s="2">
        <v>0</v>
      </c>
      <c r="J9" s="2">
        <v>0</v>
      </c>
      <c r="K9" s="16">
        <f>H9</f>
        <v>33.782873834412371</v>
      </c>
      <c r="L9" s="2">
        <v>0</v>
      </c>
      <c r="M9" s="2">
        <v>0</v>
      </c>
      <c r="N9" s="16">
        <f>K9</f>
        <v>33.782873834412371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'28'!M10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188.0166536021724</v>
      </c>
      <c r="C11" s="16">
        <f>'28'!L11</f>
        <v>46.082513137787352</v>
      </c>
      <c r="D11" s="18">
        <v>0</v>
      </c>
      <c r="E11" s="18">
        <v>0</v>
      </c>
      <c r="F11" s="16">
        <f>C11</f>
        <v>46.082513137787352</v>
      </c>
      <c r="G11" s="18"/>
      <c r="H11" s="18"/>
      <c r="I11" s="16">
        <f>F11</f>
        <v>46.082513137787352</v>
      </c>
      <c r="J11" s="18">
        <v>0</v>
      </c>
      <c r="K11" s="18">
        <v>0</v>
      </c>
      <c r="L11" s="20">
        <f>I11*1.08</f>
        <v>49.769114188810342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207.55048296388202</v>
      </c>
      <c r="C12" s="18">
        <v>0</v>
      </c>
      <c r="D12" s="16">
        <f>'28'!M12*1.015</f>
        <v>50.734633389839487</v>
      </c>
      <c r="E12" s="18">
        <v>0</v>
      </c>
      <c r="F12" s="18">
        <v>0</v>
      </c>
      <c r="G12" s="16">
        <f>D12*1.015</f>
        <v>51.495652890687076</v>
      </c>
      <c r="H12" s="18">
        <v>0</v>
      </c>
      <c r="I12" s="18">
        <v>0</v>
      </c>
      <c r="J12" s="16">
        <f>G12*1.015</f>
        <v>52.26808768404738</v>
      </c>
      <c r="K12" s="18">
        <v>0</v>
      </c>
      <c r="L12" s="18">
        <v>0</v>
      </c>
      <c r="M12" s="16">
        <f>J12*1.015</f>
        <v>53.052108999308082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149.14523504055538</v>
      </c>
      <c r="C13" s="2">
        <v>0</v>
      </c>
      <c r="D13" s="20">
        <f>'28'!M13*1.02</f>
        <v>37.286308760138844</v>
      </c>
      <c r="E13" s="2">
        <v>0</v>
      </c>
      <c r="F13" s="2">
        <v>0</v>
      </c>
      <c r="G13" s="16">
        <f>D13</f>
        <v>37.286308760138844</v>
      </c>
      <c r="H13" s="18">
        <v>0</v>
      </c>
      <c r="I13" s="2">
        <v>0</v>
      </c>
      <c r="J13" s="16">
        <f>G13</f>
        <v>37.286308760138844</v>
      </c>
      <c r="K13" s="18">
        <v>0</v>
      </c>
      <c r="L13" s="2">
        <v>0</v>
      </c>
      <c r="M13" s="16">
        <f>J13</f>
        <v>37.286308760138844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77.235925288859036</v>
      </c>
      <c r="C14" s="16">
        <f>'28'!L14</f>
        <v>19.023626918438186</v>
      </c>
      <c r="D14" s="2">
        <v>0</v>
      </c>
      <c r="E14" s="2">
        <v>0</v>
      </c>
      <c r="F14" s="20">
        <f>C14*1.02</f>
        <v>19.40409945680695</v>
      </c>
      <c r="G14" s="2">
        <v>0</v>
      </c>
      <c r="H14" s="18">
        <v>0</v>
      </c>
      <c r="I14" s="16">
        <f>F14</f>
        <v>19.40409945680695</v>
      </c>
      <c r="J14" s="2">
        <v>0</v>
      </c>
      <c r="K14" s="18">
        <v>0</v>
      </c>
      <c r="L14" s="16">
        <f>I14</f>
        <v>19.40409945680695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X14" s="27"/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2073.2935744427086</v>
      </c>
      <c r="C16" s="5">
        <f>SUM(C3:C15)</f>
        <v>116.85917204103083</v>
      </c>
      <c r="D16" s="5">
        <f t="shared" ref="D16:N16" si="9">SUM(D3:D15)</f>
        <v>325.10196961240348</v>
      </c>
      <c r="E16" s="5">
        <f t="shared" si="9"/>
        <v>70.268454960241584</v>
      </c>
      <c r="F16" s="5">
        <f t="shared" si="9"/>
        <v>117.2396445793996</v>
      </c>
      <c r="G16" s="5">
        <f t="shared" si="9"/>
        <v>328.55918440052506</v>
      </c>
      <c r="H16" s="5">
        <f t="shared" si="9"/>
        <v>72.478549510156427</v>
      </c>
      <c r="I16" s="5">
        <f t="shared" si="9"/>
        <v>117.2396445793996</v>
      </c>
      <c r="J16" s="5">
        <f t="shared" si="9"/>
        <v>329.33161919388533</v>
      </c>
      <c r="K16" s="5">
        <f t="shared" si="9"/>
        <v>72.478549510156427</v>
      </c>
      <c r="L16" s="5">
        <f t="shared" si="9"/>
        <v>120.92624563042259</v>
      </c>
      <c r="M16" s="5">
        <f t="shared" si="9"/>
        <v>330.11564050914603</v>
      </c>
      <c r="N16" s="5">
        <f t="shared" si="9"/>
        <v>72.694899915941761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1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T18" s="29" t="s">
        <v>67</v>
      </c>
      <c r="U18" s="31"/>
    </row>
    <row r="19" spans="1:21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T19" s="29"/>
    </row>
    <row r="20" spans="1:21" x14ac:dyDescent="0.25">
      <c r="B20" s="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T20" s="29" t="s">
        <v>68</v>
      </c>
      <c r="U20" s="8">
        <f>U18/U16</f>
        <v>0</v>
      </c>
    </row>
    <row r="21" spans="1:21" x14ac:dyDescent="0.25">
      <c r="A21" s="1" t="s">
        <v>28</v>
      </c>
      <c r="B21" s="17" t="s">
        <v>29</v>
      </c>
    </row>
  </sheetData>
  <pageMargins left="0.7" right="0.7" top="0.75" bottom="0.75" header="0.3" footer="0.3"/>
  <pageSetup scale="57" fitToHeight="0" orientation="landscape" r:id="rId1"/>
  <ignoredErrors>
    <ignoredError sqref="B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20" sqref="E20"/>
    </sheetView>
  </sheetViews>
  <sheetFormatPr defaultRowHeight="12" outlineLevelCol="1" x14ac:dyDescent="0.2"/>
  <cols>
    <col min="1" max="1" width="9.42578125" style="83" bestFit="1" customWidth="1"/>
    <col min="2" max="2" width="6.85546875" style="83" hidden="1" customWidth="1" outlineLevel="1"/>
    <col min="3" max="3" width="7" style="83" bestFit="1" customWidth="1" collapsed="1"/>
    <col min="4" max="7" width="6.85546875" style="83" bestFit="1" customWidth="1"/>
    <col min="8" max="10" width="8.140625" style="83" bestFit="1" customWidth="1"/>
    <col min="11" max="16384" width="9.140625" style="83"/>
  </cols>
  <sheetData>
    <row r="1" spans="1:10" x14ac:dyDescent="0.2">
      <c r="B1" s="84">
        <v>2015</v>
      </c>
      <c r="C1" s="84">
        <v>2016</v>
      </c>
      <c r="D1" s="84">
        <v>2017</v>
      </c>
      <c r="E1" s="84">
        <v>2018</v>
      </c>
      <c r="F1" s="84">
        <v>2019</v>
      </c>
      <c r="G1" s="84">
        <v>2020</v>
      </c>
      <c r="H1" s="84">
        <v>2021</v>
      </c>
      <c r="I1" s="84">
        <v>2022</v>
      </c>
      <c r="J1" s="84">
        <v>2023</v>
      </c>
    </row>
    <row r="2" spans="1:10" x14ac:dyDescent="0.2">
      <c r="A2" s="85" t="s">
        <v>0</v>
      </c>
      <c r="B2" s="86">
        <v>0</v>
      </c>
      <c r="C2" s="86">
        <v>50.05</v>
      </c>
      <c r="D2" s="86">
        <v>51.7</v>
      </c>
      <c r="E2" s="87">
        <f>'18'!C16</f>
        <v>55.120000000000005</v>
      </c>
      <c r="F2" s="87">
        <f>'19'!C16</f>
        <v>58.812160000000013</v>
      </c>
      <c r="G2" s="87">
        <f>'20'!C16</f>
        <v>62.799383200000008</v>
      </c>
      <c r="H2" s="87">
        <f>'21'!C16</f>
        <v>67.106531992000015</v>
      </c>
      <c r="I2" s="87">
        <f>'22'!C16</f>
        <v>71.760596623600023</v>
      </c>
      <c r="J2" s="87">
        <f>'23'!C16</f>
        <v>76.790878438309633</v>
      </c>
    </row>
    <row r="3" spans="1:10" x14ac:dyDescent="0.2">
      <c r="A3" s="83" t="s">
        <v>1</v>
      </c>
      <c r="B3" s="86">
        <v>0</v>
      </c>
      <c r="C3" s="86">
        <v>68.48</v>
      </c>
      <c r="D3" s="86">
        <v>59.2</v>
      </c>
      <c r="E3" s="87">
        <f>'18'!D16</f>
        <v>110.19909504999998</v>
      </c>
      <c r="F3" s="87">
        <f>'19'!D16</f>
        <v>119.38005180512485</v>
      </c>
      <c r="G3" s="87">
        <f>'20'!D16</f>
        <v>129.77703242249328</v>
      </c>
      <c r="H3" s="87">
        <f>'21'!D16</f>
        <v>141.5846520636901</v>
      </c>
      <c r="I3" s="87">
        <f>'22'!D16</f>
        <v>155.0318296949917</v>
      </c>
      <c r="J3" s="87">
        <f>'23'!D16</f>
        <v>170.38816725584246</v>
      </c>
    </row>
    <row r="4" spans="1:10" x14ac:dyDescent="0.2">
      <c r="A4" s="83" t="s">
        <v>2</v>
      </c>
      <c r="B4" s="86">
        <v>0</v>
      </c>
      <c r="C4" s="86">
        <v>49.1</v>
      </c>
      <c r="D4" s="86">
        <v>60.7</v>
      </c>
      <c r="E4" s="87">
        <f>'18'!E16</f>
        <v>44.366999999999997</v>
      </c>
      <c r="F4" s="87">
        <f>'19'!E16</f>
        <v>46.109669999999994</v>
      </c>
      <c r="G4" s="87">
        <f>'20'!E16</f>
        <v>47.952716699999996</v>
      </c>
      <c r="H4" s="87">
        <f>'21'!E16</f>
        <v>49.902551367000001</v>
      </c>
      <c r="I4" s="87">
        <f>'22'!E16</f>
        <v>51.966007955670008</v>
      </c>
      <c r="J4" s="87">
        <f>'23'!E16</f>
        <v>54.150371437976702</v>
      </c>
    </row>
    <row r="5" spans="1:10" x14ac:dyDescent="0.2">
      <c r="A5" s="83" t="s">
        <v>3</v>
      </c>
      <c r="B5" s="86">
        <v>0</v>
      </c>
      <c r="C5" s="86">
        <v>50.35</v>
      </c>
      <c r="D5" s="86">
        <v>52</v>
      </c>
      <c r="E5" s="87">
        <f>'18'!F16</f>
        <v>55.426000000000009</v>
      </c>
      <c r="F5" s="87">
        <f>'19'!F16</f>
        <v>59.124280000000013</v>
      </c>
      <c r="G5" s="87">
        <f>'20'!F16</f>
        <v>63.117745600000006</v>
      </c>
      <c r="H5" s="87">
        <f>'21'!F16</f>
        <v>67.431261640000017</v>
      </c>
      <c r="I5" s="87">
        <f>'22'!F16</f>
        <v>72.09182086456002</v>
      </c>
      <c r="J5" s="87">
        <f>'23'!F16</f>
        <v>77.128727164088829</v>
      </c>
    </row>
    <row r="6" spans="1:10" x14ac:dyDescent="0.2">
      <c r="A6" s="83" t="s">
        <v>4</v>
      </c>
      <c r="B6" s="86">
        <v>0</v>
      </c>
      <c r="C6" s="86">
        <v>69.23</v>
      </c>
      <c r="D6" s="86">
        <v>103.3</v>
      </c>
      <c r="E6" s="87">
        <f>'18'!G16</f>
        <v>111.53936147575</v>
      </c>
      <c r="F6" s="87">
        <f>'19'!G16</f>
        <v>120.83907318220172</v>
      </c>
      <c r="G6" s="87">
        <f>'20'!G16</f>
        <v>131.36574712083066</v>
      </c>
      <c r="H6" s="87">
        <f>'21'!G16</f>
        <v>143.31503478488543</v>
      </c>
      <c r="I6" s="87">
        <f>'22'!G16</f>
        <v>156.91699157674137</v>
      </c>
      <c r="J6" s="87">
        <f>'23'!G16</f>
        <v>172.442465770285</v>
      </c>
    </row>
    <row r="7" spans="1:10" x14ac:dyDescent="0.2">
      <c r="A7" s="83" t="s">
        <v>5</v>
      </c>
      <c r="B7" s="86">
        <v>0</v>
      </c>
      <c r="C7" s="86">
        <v>74.599999999999994</v>
      </c>
      <c r="D7" s="86">
        <v>59</v>
      </c>
      <c r="E7" s="87">
        <f>'18'!H16</f>
        <v>45.417000000000002</v>
      </c>
      <c r="F7" s="87">
        <f>'19'!H16</f>
        <v>47.233170000000001</v>
      </c>
      <c r="G7" s="87">
        <f>'20'!H16</f>
        <v>49.154861699999998</v>
      </c>
      <c r="H7" s="87">
        <f>'21'!H16</f>
        <v>51.188846517000002</v>
      </c>
      <c r="I7" s="87">
        <f>'22'!H16</f>
        <v>53.342343766170004</v>
      </c>
      <c r="J7" s="87">
        <f>'23'!H16</f>
        <v>55.623050755211707</v>
      </c>
    </row>
    <row r="8" spans="1:10" x14ac:dyDescent="0.2">
      <c r="A8" s="83" t="s">
        <v>6</v>
      </c>
      <c r="B8" s="86">
        <v>0</v>
      </c>
      <c r="C8" s="86">
        <v>35.35</v>
      </c>
      <c r="D8" s="88">
        <f>'17'!I16</f>
        <v>36.700000000000003</v>
      </c>
      <c r="E8" s="87">
        <f>'18'!I16</f>
        <v>55.426000000000009</v>
      </c>
      <c r="F8" s="87">
        <f>'19'!I16</f>
        <v>59.124280000000013</v>
      </c>
      <c r="G8" s="87">
        <f>'20'!I16</f>
        <v>63.117745600000006</v>
      </c>
      <c r="H8" s="87">
        <f>'21'!I16</f>
        <v>67.431261640000017</v>
      </c>
      <c r="I8" s="87">
        <f>'22'!I16</f>
        <v>72.09182086456002</v>
      </c>
      <c r="J8" s="87">
        <f>'23'!I16</f>
        <v>77.128727164088829</v>
      </c>
    </row>
    <row r="9" spans="1:10" x14ac:dyDescent="0.2">
      <c r="A9" s="83" t="s">
        <v>7</v>
      </c>
      <c r="B9" s="86">
        <v>0</v>
      </c>
      <c r="C9" s="86">
        <v>69.23</v>
      </c>
      <c r="D9" s="88">
        <f>'17'!J16</f>
        <v>103.678</v>
      </c>
      <c r="E9" s="87">
        <f>'18'!J16</f>
        <v>111.94055689788624</v>
      </c>
      <c r="F9" s="87">
        <f>'19'!J16</f>
        <v>121.26488737993473</v>
      </c>
      <c r="G9" s="87">
        <f>'20'!J16</f>
        <v>131.81769078964314</v>
      </c>
      <c r="H9" s="87">
        <f>'21'!J16</f>
        <v>143.79471132189869</v>
      </c>
      <c r="I9" s="87">
        <f>'22'!J16</f>
        <v>157.42610276921729</v>
      </c>
      <c r="J9" s="87">
        <f>'23'!J16</f>
        <v>172.98281783319416</v>
      </c>
    </row>
    <row r="10" spans="1:10" x14ac:dyDescent="0.2">
      <c r="A10" s="83" t="s">
        <v>8</v>
      </c>
      <c r="B10" s="86">
        <v>0</v>
      </c>
      <c r="C10" s="86">
        <v>74.599999999999994</v>
      </c>
      <c r="D10" s="88">
        <f>'17'!K16</f>
        <v>59</v>
      </c>
      <c r="E10" s="87">
        <f>'18'!K16</f>
        <v>45.417000000000002</v>
      </c>
      <c r="F10" s="87">
        <f>'19'!K16</f>
        <v>47.233170000000001</v>
      </c>
      <c r="G10" s="87">
        <f>'20'!K16</f>
        <v>49.154861699999998</v>
      </c>
      <c r="H10" s="87">
        <f>'21'!K16</f>
        <v>51.188846517000002</v>
      </c>
      <c r="I10" s="87">
        <f>'22'!K16</f>
        <v>53.342343766170004</v>
      </c>
      <c r="J10" s="87">
        <f>'23'!K16</f>
        <v>55.623050755211707</v>
      </c>
    </row>
    <row r="11" spans="1:10" x14ac:dyDescent="0.2">
      <c r="A11" s="83" t="s">
        <v>9</v>
      </c>
      <c r="B11" s="86">
        <v>0</v>
      </c>
      <c r="C11" s="86">
        <v>36.700000000000003</v>
      </c>
      <c r="D11" s="88">
        <f>'17'!L16</f>
        <v>38.164000000000001</v>
      </c>
      <c r="E11" s="87">
        <f>'18'!L16</f>
        <v>57.007120000000008</v>
      </c>
      <c r="F11" s="87">
        <f>'19'!L16</f>
        <v>60.831889600000011</v>
      </c>
      <c r="G11" s="87">
        <f>'20'!L16</f>
        <v>64.96196396800002</v>
      </c>
      <c r="H11" s="87">
        <f>'21'!L16</f>
        <v>69.423017477440027</v>
      </c>
      <c r="I11" s="87">
        <f>'22'!L16</f>
        <v>74.242917168995234</v>
      </c>
      <c r="J11" s="87">
        <f>'23'!L16</f>
        <v>79.451911172878852</v>
      </c>
    </row>
    <row r="12" spans="1:10" x14ac:dyDescent="0.2">
      <c r="A12" s="83" t="s">
        <v>10</v>
      </c>
      <c r="B12" s="86">
        <v>69.05</v>
      </c>
      <c r="C12" s="86">
        <v>73.45</v>
      </c>
      <c r="D12" s="88">
        <f>'17'!M16</f>
        <v>104.06166999999999</v>
      </c>
      <c r="E12" s="87">
        <f>'18'!M16</f>
        <v>112.34777025135453</v>
      </c>
      <c r="F12" s="87">
        <f>'19'!M16</f>
        <v>121.69708879063376</v>
      </c>
      <c r="G12" s="87">
        <f>'20'!M16</f>
        <v>132.27641361348776</v>
      </c>
      <c r="H12" s="87">
        <f>'21'!M16</f>
        <v>144.28158300696717</v>
      </c>
      <c r="I12" s="87">
        <f>'22'!M16</f>
        <v>157.94285062958033</v>
      </c>
      <c r="J12" s="87">
        <f>'23'!M16</f>
        <v>173.53127517704695</v>
      </c>
    </row>
    <row r="13" spans="1:10" x14ac:dyDescent="0.2">
      <c r="A13" s="83" t="s">
        <v>11</v>
      </c>
      <c r="B13" s="89">
        <v>32</v>
      </c>
      <c r="C13" s="86">
        <v>42.7</v>
      </c>
      <c r="D13" s="88">
        <f>'17'!N16</f>
        <v>43.891999999999996</v>
      </c>
      <c r="E13" s="87">
        <f>'18'!N16</f>
        <v>45.610919999999993</v>
      </c>
      <c r="F13" s="87">
        <f>'19'!N16</f>
        <v>47.429029200000002</v>
      </c>
      <c r="G13" s="87">
        <f>'20'!N16</f>
        <v>49.352679492000007</v>
      </c>
      <c r="H13" s="87">
        <f>'21'!N16</f>
        <v>51.388642486920006</v>
      </c>
      <c r="I13" s="87">
        <f>'22'!N16</f>
        <v>53.544137695789203</v>
      </c>
      <c r="J13" s="87">
        <f>'23'!N16</f>
        <v>55.826862624127102</v>
      </c>
    </row>
    <row r="14" spans="1:10" s="90" customFormat="1" x14ac:dyDescent="0.2">
      <c r="A14" s="90" t="s">
        <v>13</v>
      </c>
      <c r="B14" s="91">
        <f t="shared" ref="B14:G14" si="0">SUM(B2:B13)</f>
        <v>101.05</v>
      </c>
      <c r="C14" s="91">
        <f t="shared" si="0"/>
        <v>693.84000000000015</v>
      </c>
      <c r="D14" s="91">
        <f t="shared" si="0"/>
        <v>771.39567000000011</v>
      </c>
      <c r="E14" s="91">
        <f t="shared" si="0"/>
        <v>849.81782367499068</v>
      </c>
      <c r="F14" s="91">
        <f t="shared" si="0"/>
        <v>909.07874995789507</v>
      </c>
      <c r="G14" s="91">
        <f t="shared" si="0"/>
        <v>974.84884190645494</v>
      </c>
      <c r="H14" s="91">
        <f t="shared" ref="H14:J14" si="1">SUM(H2:H13)</f>
        <v>1048.0369408148015</v>
      </c>
      <c r="I14" s="91">
        <f t="shared" si="1"/>
        <v>1129.6997633760452</v>
      </c>
      <c r="J14" s="91">
        <f t="shared" si="1"/>
        <v>1221.0683055482618</v>
      </c>
    </row>
    <row r="16" spans="1:10" s="90" customFormat="1" x14ac:dyDescent="0.2">
      <c r="A16" s="90" t="s">
        <v>12</v>
      </c>
      <c r="B16" s="92">
        <f>B14/12</f>
        <v>8.4208333333333325</v>
      </c>
      <c r="C16" s="92">
        <f>C14/12</f>
        <v>57.820000000000014</v>
      </c>
      <c r="D16" s="92">
        <f t="shared" ref="D16:G16" si="2">D14/12</f>
        <v>64.282972500000014</v>
      </c>
      <c r="E16" s="92">
        <f t="shared" si="2"/>
        <v>70.818151972915885</v>
      </c>
      <c r="F16" s="92">
        <f t="shared" si="2"/>
        <v>75.756562496491256</v>
      </c>
      <c r="G16" s="92">
        <f t="shared" si="2"/>
        <v>81.237403492204578</v>
      </c>
      <c r="H16" s="92">
        <f t="shared" ref="H16:J16" si="3">H14/12</f>
        <v>87.336411734566795</v>
      </c>
      <c r="I16" s="92">
        <f t="shared" si="3"/>
        <v>94.141646948003768</v>
      </c>
      <c r="J16" s="92">
        <f t="shared" si="3"/>
        <v>101.75569212902182</v>
      </c>
    </row>
    <row r="17" spans="2:10" x14ac:dyDescent="0.2">
      <c r="B17" s="93"/>
      <c r="C17" s="93">
        <f>(C16-B16)/B16</f>
        <v>5.8663038099950544</v>
      </c>
      <c r="D17" s="93">
        <f t="shared" ref="D17:G17" si="4">(D16-C16)/C16</f>
        <v>0.11177745589761325</v>
      </c>
      <c r="E17" s="93">
        <f t="shared" si="4"/>
        <v>0.10166268326991054</v>
      </c>
      <c r="F17" s="93">
        <f t="shared" si="4"/>
        <v>6.9733682481068496E-2</v>
      </c>
      <c r="G17" s="93">
        <f t="shared" si="4"/>
        <v>7.2348068802186916E-2</v>
      </c>
      <c r="H17" s="93">
        <f t="shared" ref="H17" si="5">(H16-G16)/G16</f>
        <v>7.5076356212535389E-2</v>
      </c>
      <c r="I17" s="93">
        <f t="shared" ref="I17" si="6">(I16-H16)/H16</f>
        <v>7.7919794027254907E-2</v>
      </c>
      <c r="J17" s="93">
        <f t="shared" ref="J17" si="7">(J16-I16)/I16</f>
        <v>8.0878606098992931E-2</v>
      </c>
    </row>
  </sheetData>
  <pageMargins left="0.7" right="0.7" top="0.75" bottom="0.75" header="0.3" footer="0.3"/>
  <pageSetup orientation="portrait" r:id="rId1"/>
  <ignoredErrors>
    <ignoredError sqref="B14 C14:G14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showGridLines="0" zoomScale="80" zoomScaleNormal="80" workbookViewId="0">
      <pane xSplit="1" topLeftCell="B1" activePane="topRight" state="frozen"/>
      <selection pane="topRight" activeCell="I20" sqref="I20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8.5703125" bestFit="1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127.53003708805794</v>
      </c>
      <c r="C3" s="2">
        <v>0</v>
      </c>
      <c r="D3" s="26">
        <f>'29'!M3</f>
        <v>29.658148160013475</v>
      </c>
      <c r="E3" s="2">
        <v>0</v>
      </c>
      <c r="F3" s="2">
        <v>0</v>
      </c>
      <c r="G3" s="20">
        <f>D3*1.1</f>
        <v>32.623962976014823</v>
      </c>
      <c r="H3" s="18">
        <v>0</v>
      </c>
      <c r="I3" s="2">
        <v>0</v>
      </c>
      <c r="J3" s="26">
        <f>G3</f>
        <v>32.623962976014823</v>
      </c>
      <c r="K3" s="18">
        <v>0</v>
      </c>
      <c r="L3" s="2">
        <v>0</v>
      </c>
      <c r="M3" s="16">
        <f>J3</f>
        <v>32.623962976014823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641.95923227443177</v>
      </c>
      <c r="C4" s="2">
        <v>0</v>
      </c>
      <c r="D4" s="28">
        <f>'29'!M4*1.2</f>
        <v>160.48980806860794</v>
      </c>
      <c r="E4" s="2"/>
      <c r="F4" s="2"/>
      <c r="G4" s="26">
        <f>D4</f>
        <v>160.48980806860794</v>
      </c>
      <c r="H4" s="18"/>
      <c r="I4" s="2"/>
      <c r="J4" s="26">
        <f>G4</f>
        <v>160.48980806860794</v>
      </c>
      <c r="K4" s="18"/>
      <c r="L4" s="18"/>
      <c r="M4" s="16">
        <f>J4</f>
        <v>160.48980806860794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225.6432194537511</v>
      </c>
      <c r="C5" s="20">
        <f>'29'!L5*1.09</f>
        <v>56.410804863437775</v>
      </c>
      <c r="D5" s="2">
        <v>0</v>
      </c>
      <c r="E5" s="2">
        <v>0</v>
      </c>
      <c r="F5" s="16">
        <f>C5</f>
        <v>56.410804863437775</v>
      </c>
      <c r="G5" s="2">
        <v>0</v>
      </c>
      <c r="H5" s="18">
        <v>0</v>
      </c>
      <c r="I5" s="16">
        <f>F5</f>
        <v>56.410804863437775</v>
      </c>
      <c r="J5" s="2">
        <v>0</v>
      </c>
      <c r="K5" s="18">
        <v>0</v>
      </c>
      <c r="L5" s="16">
        <f>I5</f>
        <v>56.410804863437775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87.624077847119807</v>
      </c>
      <c r="C6" s="2">
        <v>0</v>
      </c>
      <c r="D6" s="2">
        <v>0</v>
      </c>
      <c r="E6" s="26">
        <f>'29'!N6</f>
        <v>21.851390984319153</v>
      </c>
      <c r="F6" s="2">
        <v>0</v>
      </c>
      <c r="G6" s="2">
        <v>0</v>
      </c>
      <c r="H6" s="26">
        <f>E6</f>
        <v>21.851390984319153</v>
      </c>
      <c r="I6" s="2">
        <v>0</v>
      </c>
      <c r="J6" s="2">
        <v>0</v>
      </c>
      <c r="K6" s="26">
        <f>H6</f>
        <v>21.851390984319153</v>
      </c>
      <c r="L6" s="2">
        <v>0</v>
      </c>
      <c r="M6" s="2">
        <v>0</v>
      </c>
      <c r="N6" s="20">
        <f>K6*1.01</f>
        <v>22.069904894162345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314.17150403898853</v>
      </c>
      <c r="C7" s="2">
        <v>0</v>
      </c>
      <c r="D7" s="28">
        <f>'29'!M7*1.12</f>
        <v>78.542876009747133</v>
      </c>
      <c r="E7" s="2">
        <v>0</v>
      </c>
      <c r="F7" s="2">
        <v>0</v>
      </c>
      <c r="G7" s="16">
        <f>D7</f>
        <v>78.542876009747133</v>
      </c>
      <c r="H7" s="18">
        <v>0</v>
      </c>
      <c r="I7" s="2">
        <v>0</v>
      </c>
      <c r="J7" s="16">
        <f>G7</f>
        <v>78.542876009747133</v>
      </c>
      <c r="K7" s="18">
        <v>0</v>
      </c>
      <c r="L7" s="2">
        <v>0</v>
      </c>
      <c r="M7" s="16">
        <f>J7</f>
        <v>78.542876009747133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71.65466740828299</v>
      </c>
      <c r="C8" s="2">
        <v>0</v>
      </c>
      <c r="D8" s="2">
        <v>0</v>
      </c>
      <c r="E8" s="28">
        <f>'29'!N8*1.05</f>
        <v>17.913666852070747</v>
      </c>
      <c r="F8" s="2">
        <v>0</v>
      </c>
      <c r="G8" s="2">
        <v>0</v>
      </c>
      <c r="H8" s="16">
        <f>E8</f>
        <v>17.913666852070747</v>
      </c>
      <c r="I8" s="18">
        <v>0</v>
      </c>
      <c r="J8" s="2">
        <v>0</v>
      </c>
      <c r="K8" s="16">
        <f>H8</f>
        <v>17.913666852070747</v>
      </c>
      <c r="L8" s="18">
        <v>0</v>
      </c>
      <c r="M8" s="2">
        <v>0</v>
      </c>
      <c r="N8" s="16">
        <f>K8</f>
        <v>17.913666852070747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142.22589884287609</v>
      </c>
      <c r="C9" s="2">
        <v>0</v>
      </c>
      <c r="D9" s="2">
        <v>0</v>
      </c>
      <c r="E9" s="16">
        <f>'29'!N9</f>
        <v>33.782873834412371</v>
      </c>
      <c r="F9" s="2">
        <v>0</v>
      </c>
      <c r="G9" s="2">
        <v>0</v>
      </c>
      <c r="H9" s="20">
        <f>E9*1.07</f>
        <v>36.147675002821238</v>
      </c>
      <c r="I9" s="2">
        <v>0</v>
      </c>
      <c r="J9" s="2">
        <v>0</v>
      </c>
      <c r="K9" s="16">
        <f>H9</f>
        <v>36.147675002821238</v>
      </c>
      <c r="L9" s="2">
        <v>0</v>
      </c>
      <c r="M9" s="2">
        <v>0</v>
      </c>
      <c r="N9" s="16">
        <f>K9</f>
        <v>36.147675002821238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'29'!M10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203.0579858903462</v>
      </c>
      <c r="C11" s="16">
        <f>'29'!L11</f>
        <v>49.769114188810342</v>
      </c>
      <c r="D11" s="18">
        <v>0</v>
      </c>
      <c r="E11" s="18">
        <v>0</v>
      </c>
      <c r="F11" s="16">
        <f>C11</f>
        <v>49.769114188810342</v>
      </c>
      <c r="G11" s="18"/>
      <c r="H11" s="18"/>
      <c r="I11" s="16">
        <f>F11</f>
        <v>49.769114188810342</v>
      </c>
      <c r="J11" s="18">
        <v>0</v>
      </c>
      <c r="K11" s="18">
        <v>0</v>
      </c>
      <c r="L11" s="20">
        <f>I11*1.08</f>
        <v>53.75064332391517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220.28651753247934</v>
      </c>
      <c r="C12" s="18">
        <v>0</v>
      </c>
      <c r="D12" s="16">
        <f>'29'!M12*1.015</f>
        <v>53.847890634297698</v>
      </c>
      <c r="E12" s="18">
        <v>0</v>
      </c>
      <c r="F12" s="18">
        <v>0</v>
      </c>
      <c r="G12" s="16">
        <f>D12*1.015</f>
        <v>54.655608993812159</v>
      </c>
      <c r="H12" s="18">
        <v>0</v>
      </c>
      <c r="I12" s="18">
        <v>0</v>
      </c>
      <c r="J12" s="16">
        <f>G12*1.015</f>
        <v>55.475443128719334</v>
      </c>
      <c r="K12" s="18">
        <v>0</v>
      </c>
      <c r="L12" s="18">
        <v>0</v>
      </c>
      <c r="M12" s="16">
        <f>J12*1.015</f>
        <v>56.307574775650117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152.12813974136648</v>
      </c>
      <c r="C13" s="2">
        <v>0</v>
      </c>
      <c r="D13" s="20">
        <f>'29'!M13*1.02</f>
        <v>38.03203493534162</v>
      </c>
      <c r="E13" s="2">
        <v>0</v>
      </c>
      <c r="F13" s="2">
        <v>0</v>
      </c>
      <c r="G13" s="16">
        <f>D13</f>
        <v>38.03203493534162</v>
      </c>
      <c r="H13" s="18">
        <v>0</v>
      </c>
      <c r="I13" s="2">
        <v>0</v>
      </c>
      <c r="J13" s="16">
        <f>G13</f>
        <v>38.03203493534162</v>
      </c>
      <c r="K13" s="18">
        <v>0</v>
      </c>
      <c r="L13" s="2">
        <v>0</v>
      </c>
      <c r="M13" s="16">
        <f>J13</f>
        <v>38.03203493534162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78.780643794636219</v>
      </c>
      <c r="C14" s="16">
        <f>'29'!L14</f>
        <v>19.40409945680695</v>
      </c>
      <c r="D14" s="2">
        <v>0</v>
      </c>
      <c r="E14" s="2">
        <v>0</v>
      </c>
      <c r="F14" s="20">
        <f>C14*1.02</f>
        <v>19.79218144594309</v>
      </c>
      <c r="G14" s="2">
        <v>0</v>
      </c>
      <c r="H14" s="18">
        <v>0</v>
      </c>
      <c r="I14" s="16">
        <f>F14</f>
        <v>19.79218144594309</v>
      </c>
      <c r="J14" s="2">
        <v>0</v>
      </c>
      <c r="K14" s="18">
        <v>0</v>
      </c>
      <c r="L14" s="16">
        <f>I14</f>
        <v>19.79218144594309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X14" s="27"/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2290.0619239123362</v>
      </c>
      <c r="C16" s="5">
        <f>SUM(C3:C15)</f>
        <v>125.58401850905507</v>
      </c>
      <c r="D16" s="5">
        <f t="shared" ref="D16:N16" si="9">SUM(D3:D15)</f>
        <v>366.8207578080079</v>
      </c>
      <c r="E16" s="5">
        <f t="shared" si="9"/>
        <v>73.547931670802271</v>
      </c>
      <c r="F16" s="5">
        <f t="shared" si="9"/>
        <v>125.97210049819121</v>
      </c>
      <c r="G16" s="5">
        <f t="shared" si="9"/>
        <v>370.59429098352371</v>
      </c>
      <c r="H16" s="5">
        <f t="shared" si="9"/>
        <v>75.912732839211145</v>
      </c>
      <c r="I16" s="5">
        <f t="shared" si="9"/>
        <v>125.97210049819121</v>
      </c>
      <c r="J16" s="5">
        <f t="shared" si="9"/>
        <v>371.41412511843089</v>
      </c>
      <c r="K16" s="5">
        <f t="shared" si="9"/>
        <v>75.912732839211145</v>
      </c>
      <c r="L16" s="5">
        <f t="shared" si="9"/>
        <v>129.95362963329603</v>
      </c>
      <c r="M16" s="5">
        <f t="shared" si="9"/>
        <v>372.24625676536164</v>
      </c>
      <c r="N16" s="5">
        <f t="shared" si="9"/>
        <v>76.131246749054327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1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T18" s="29" t="s">
        <v>67</v>
      </c>
      <c r="U18" s="31"/>
    </row>
    <row r="19" spans="1:21" x14ac:dyDescent="0.25">
      <c r="A19" s="1" t="s">
        <v>28</v>
      </c>
      <c r="B19" s="17" t="s">
        <v>29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T19" s="29" t="s">
        <v>68</v>
      </c>
      <c r="U19" s="8">
        <f>U18/U16</f>
        <v>0</v>
      </c>
    </row>
  </sheetData>
  <pageMargins left="0.7" right="0.7" top="0.75" bottom="0.75" header="0.3" footer="0.3"/>
  <pageSetup scale="57" fitToHeight="0" orientation="landscape" r:id="rId1"/>
  <ignoredErrors>
    <ignoredError sqref="B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G8" sqref="G8"/>
    </sheetView>
  </sheetViews>
  <sheetFormatPr defaultRowHeight="15" outlineLevelCol="1" x14ac:dyDescent="0.25"/>
  <cols>
    <col min="1" max="1" width="8.85546875" style="22" customWidth="1"/>
    <col min="2" max="2" width="6.7109375" hidden="1" customWidth="1" outlineLevel="1"/>
    <col min="3" max="3" width="6.7109375" customWidth="1" collapsed="1"/>
    <col min="8" max="8" width="9.5703125" bestFit="1" customWidth="1"/>
    <col min="9" max="9" width="10.28515625" bestFit="1" customWidth="1"/>
    <col min="10" max="10" width="9.5703125" bestFit="1" customWidth="1"/>
  </cols>
  <sheetData>
    <row r="1" spans="1:10" x14ac:dyDescent="0.25">
      <c r="A1" s="11"/>
      <c r="B1" s="40" t="s">
        <v>83</v>
      </c>
      <c r="C1" s="40" t="s">
        <v>84</v>
      </c>
      <c r="D1" s="1">
        <v>2017</v>
      </c>
      <c r="E1" s="1">
        <v>2018</v>
      </c>
      <c r="F1" s="1">
        <v>2019</v>
      </c>
      <c r="G1" s="1">
        <v>2020</v>
      </c>
      <c r="H1" s="1">
        <v>2021</v>
      </c>
      <c r="I1" s="1">
        <v>2022</v>
      </c>
      <c r="J1" s="1">
        <v>2023</v>
      </c>
    </row>
    <row r="2" spans="1:10" x14ac:dyDescent="0.25">
      <c r="A2" s="23" t="s">
        <v>46</v>
      </c>
      <c r="B2" s="34">
        <v>0</v>
      </c>
      <c r="C2" s="35">
        <v>167.63</v>
      </c>
      <c r="D2" s="18">
        <v>171.6</v>
      </c>
      <c r="E2" s="16">
        <f>SUM(Mthly!E2:E4)</f>
        <v>209.68609504999998</v>
      </c>
      <c r="F2" s="16">
        <f>SUM(Mthly!F2:F4)</f>
        <v>224.30188180512485</v>
      </c>
      <c r="G2" s="16">
        <f>SUM(Mthly!G2:G4)</f>
        <v>240.5291323224933</v>
      </c>
      <c r="H2" s="16">
        <f>SUM(Mthly!H2:H4)</f>
        <v>258.59373542269009</v>
      </c>
      <c r="I2" s="16">
        <f>SUM(Mthly!I2:I4)</f>
        <v>278.75843427426173</v>
      </c>
      <c r="J2" s="16">
        <f>SUM(Mthly!J2:J4)</f>
        <v>301.32941713212881</v>
      </c>
    </row>
    <row r="3" spans="1:10" x14ac:dyDescent="0.25">
      <c r="A3" s="23" t="s">
        <v>47</v>
      </c>
      <c r="B3" s="35">
        <v>0</v>
      </c>
      <c r="C3" s="35">
        <v>194.18</v>
      </c>
      <c r="D3" s="18">
        <v>214.3</v>
      </c>
      <c r="E3" s="16">
        <f>SUM(Mthly!E5:E7)</f>
        <v>212.38236147575</v>
      </c>
      <c r="F3" s="16">
        <f>SUM(Mthly!F5:F7)</f>
        <v>227.19652318220173</v>
      </c>
      <c r="G3" s="16">
        <f>SUM(Mthly!G5:G7)</f>
        <v>243.63835442083067</v>
      </c>
      <c r="H3" s="16">
        <f>SUM(Mthly!H5:H7)</f>
        <v>261.93514294188543</v>
      </c>
      <c r="I3" s="16">
        <f>SUM(Mthly!I5:I7)</f>
        <v>282.35115620747138</v>
      </c>
      <c r="J3" s="16">
        <f>SUM(Mthly!J5:J7)</f>
        <v>305.19424368958551</v>
      </c>
    </row>
    <row r="4" spans="1:10" x14ac:dyDescent="0.25">
      <c r="A4" s="23" t="s">
        <v>48</v>
      </c>
      <c r="B4" s="35">
        <v>0</v>
      </c>
      <c r="C4" s="35">
        <v>179.18</v>
      </c>
      <c r="D4" s="16">
        <f>SUM(Mthly!D8:D10)</f>
        <v>199.37799999999999</v>
      </c>
      <c r="E4" s="16">
        <f>SUM(Mthly!E8:E10)</f>
        <v>212.78355689788626</v>
      </c>
      <c r="F4" s="16">
        <f>SUM(Mthly!F8:F10)</f>
        <v>227.62233737993475</v>
      </c>
      <c r="G4" s="16">
        <f>SUM(Mthly!G8:G10)</f>
        <v>244.09029808964314</v>
      </c>
      <c r="H4" s="16">
        <f>SUM(Mthly!H8:H10)</f>
        <v>262.41481947889872</v>
      </c>
      <c r="I4" s="16">
        <f>SUM(Mthly!I8:I10)</f>
        <v>282.8602673999473</v>
      </c>
      <c r="J4" s="16">
        <f>SUM(Mthly!J8:J10)</f>
        <v>305.73459575249467</v>
      </c>
    </row>
    <row r="5" spans="1:10" x14ac:dyDescent="0.25">
      <c r="A5" s="23" t="s">
        <v>49</v>
      </c>
      <c r="B5" s="36">
        <v>101.05</v>
      </c>
      <c r="C5" s="35">
        <v>152.85</v>
      </c>
      <c r="D5" s="16">
        <f>SUM(Mthly!D11:D13)</f>
        <v>186.11766999999998</v>
      </c>
      <c r="E5" s="16">
        <f>SUM(Mthly!E11:E13)</f>
        <v>214.96581025135453</v>
      </c>
      <c r="F5" s="16">
        <f>SUM(Mthly!F11:F13)</f>
        <v>229.95800759063377</v>
      </c>
      <c r="G5" s="16">
        <f>SUM(Mthly!G11:G13)</f>
        <v>246.59105707348778</v>
      </c>
      <c r="H5" s="16">
        <f>SUM(Mthly!H11:H13)</f>
        <v>265.09324297132719</v>
      </c>
      <c r="I5" s="16">
        <f>SUM(Mthly!I11:I13)</f>
        <v>285.72990549436474</v>
      </c>
      <c r="J5" s="16">
        <f>SUM(Mthly!J11:J13)</f>
        <v>308.8100489740529</v>
      </c>
    </row>
    <row r="6" spans="1:10" x14ac:dyDescent="0.25">
      <c r="A6" s="21"/>
      <c r="B6" s="37">
        <f t="shared" ref="B6:C6" si="0">SUM(B2:B5)</f>
        <v>101.05</v>
      </c>
      <c r="C6" s="37">
        <f t="shared" si="0"/>
        <v>693.84</v>
      </c>
      <c r="D6" s="30">
        <f t="shared" ref="D6:E6" si="1">SUM(D2:D5)</f>
        <v>771.39567</v>
      </c>
      <c r="E6" s="30">
        <f t="shared" si="1"/>
        <v>849.81782367499068</v>
      </c>
      <c r="F6" s="30">
        <f t="shared" ref="F6:G6" si="2">SUM(F2:F5)</f>
        <v>909.07874995789507</v>
      </c>
      <c r="G6" s="30">
        <f t="shared" si="2"/>
        <v>974.84884190645494</v>
      </c>
      <c r="H6" s="30">
        <f t="shared" ref="H6:J6" si="3">SUM(H2:H5)</f>
        <v>1048.0369408148015</v>
      </c>
      <c r="I6" s="30">
        <f t="shared" si="3"/>
        <v>1129.6997633760452</v>
      </c>
      <c r="J6" s="30">
        <f t="shared" si="3"/>
        <v>1221.0683055482618</v>
      </c>
    </row>
    <row r="7" spans="1:10" x14ac:dyDescent="0.25">
      <c r="B7" s="4"/>
      <c r="C7" s="39">
        <f t="shared" ref="C7:H7" si="4">C6-B6</f>
        <v>592.79000000000008</v>
      </c>
      <c r="D7" s="4">
        <f t="shared" si="4"/>
        <v>77.555669999999964</v>
      </c>
      <c r="E7" s="4">
        <f t="shared" si="4"/>
        <v>78.422153674990682</v>
      </c>
      <c r="F7" s="4">
        <f t="shared" si="4"/>
        <v>59.260926282904393</v>
      </c>
      <c r="G7" s="4">
        <f t="shared" si="4"/>
        <v>65.770091948559866</v>
      </c>
      <c r="H7" s="4">
        <f t="shared" si="4"/>
        <v>73.188098908346547</v>
      </c>
      <c r="I7" s="4">
        <f t="shared" ref="I7:J7" si="5">I6-H6</f>
        <v>81.662822561243729</v>
      </c>
      <c r="J7" s="4">
        <f t="shared" si="5"/>
        <v>91.368542172216621</v>
      </c>
    </row>
    <row r="8" spans="1:10" x14ac:dyDescent="0.25">
      <c r="A8" s="23"/>
      <c r="B8" s="3"/>
      <c r="C8" s="3"/>
    </row>
  </sheetData>
  <pageMargins left="0.7" right="0.7" top="0.75" bottom="0.75" header="0.3" footer="0.3"/>
  <pageSetup orientation="landscape" r:id="rId1"/>
  <ignoredErrors>
    <ignoredError sqref="B6:G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9" sqref="A9"/>
    </sheetView>
  </sheetViews>
  <sheetFormatPr defaultRowHeight="15" x14ac:dyDescent="0.25"/>
  <cols>
    <col min="1" max="1" width="8.85546875" style="42" customWidth="1"/>
    <col min="2" max="2" width="10.5703125" style="35" bestFit="1" customWidth="1"/>
    <col min="3" max="3" width="3" style="42" bestFit="1" customWidth="1"/>
  </cols>
  <sheetData>
    <row r="1" spans="1:3" x14ac:dyDescent="0.25">
      <c r="A1" s="41"/>
      <c r="B1" s="44"/>
      <c r="C1" s="41"/>
    </row>
    <row r="2" spans="1:3" x14ac:dyDescent="0.25">
      <c r="A2" s="43">
        <v>2015</v>
      </c>
      <c r="B2" s="45">
        <f>'2015'!B14</f>
        <v>101.05</v>
      </c>
      <c r="C2" s="43">
        <v>28</v>
      </c>
    </row>
    <row r="3" spans="1:3" x14ac:dyDescent="0.25">
      <c r="A3" s="43">
        <v>2016</v>
      </c>
      <c r="B3" s="45">
        <f>'16'!B16</f>
        <v>693.84</v>
      </c>
      <c r="C3" s="43">
        <v>29</v>
      </c>
    </row>
    <row r="4" spans="1:3" x14ac:dyDescent="0.25">
      <c r="A4" s="43">
        <v>2017</v>
      </c>
      <c r="B4" s="45">
        <f>'17'!B16</f>
        <v>771.39566999999988</v>
      </c>
      <c r="C4" s="43">
        <v>30</v>
      </c>
    </row>
    <row r="5" spans="1:3" x14ac:dyDescent="0.25">
      <c r="A5" s="43">
        <v>2018</v>
      </c>
      <c r="B5" s="45">
        <f>'18'!B16</f>
        <v>849.81782367499068</v>
      </c>
      <c r="C5" s="43">
        <v>31</v>
      </c>
    </row>
    <row r="6" spans="1:3" x14ac:dyDescent="0.25">
      <c r="A6" s="43">
        <v>2019</v>
      </c>
      <c r="B6" s="35">
        <f>'19'!B16</f>
        <v>909.07874995789518</v>
      </c>
      <c r="C6" s="43">
        <v>32</v>
      </c>
    </row>
    <row r="7" spans="1:3" x14ac:dyDescent="0.25">
      <c r="A7" s="43">
        <v>2020</v>
      </c>
      <c r="B7" s="35">
        <f>'20'!B16</f>
        <v>974.84884190645494</v>
      </c>
      <c r="C7" s="43">
        <v>33</v>
      </c>
    </row>
    <row r="8" spans="1:3" x14ac:dyDescent="0.25">
      <c r="A8" s="43">
        <v>2021</v>
      </c>
      <c r="B8" s="45">
        <f>'21'!B16</f>
        <v>1048.0369408148013</v>
      </c>
      <c r="C8" s="43">
        <v>34</v>
      </c>
    </row>
    <row r="9" spans="1:3" x14ac:dyDescent="0.25">
      <c r="A9" s="43">
        <v>2022</v>
      </c>
      <c r="B9" s="35">
        <f>'22'!B16</f>
        <v>1129.6997633760452</v>
      </c>
      <c r="C9" s="43">
        <v>35</v>
      </c>
    </row>
    <row r="10" spans="1:3" x14ac:dyDescent="0.25">
      <c r="A10" s="43">
        <v>2023</v>
      </c>
      <c r="B10" s="35">
        <f>'23'!B16</f>
        <v>1221.0683055482616</v>
      </c>
      <c r="C10" s="43">
        <v>36</v>
      </c>
    </row>
    <row r="11" spans="1:3" x14ac:dyDescent="0.25">
      <c r="A11" s="43">
        <v>2024</v>
      </c>
      <c r="B11" s="35">
        <f>'24'!B16</f>
        <v>1323.5792134382611</v>
      </c>
      <c r="C11" s="43">
        <v>37</v>
      </c>
    </row>
    <row r="12" spans="1:3" x14ac:dyDescent="0.25">
      <c r="A12" s="43">
        <v>2025</v>
      </c>
      <c r="B12" s="35">
        <f>'25'!B16</f>
        <v>1438.9120821942283</v>
      </c>
      <c r="C12" s="43">
        <v>38</v>
      </c>
    </row>
    <row r="13" spans="1:3" x14ac:dyDescent="0.25">
      <c r="A13" s="43">
        <v>2026</v>
      </c>
      <c r="B13" s="35">
        <f>'26'!B16</f>
        <v>1569.0338326323151</v>
      </c>
      <c r="C13" s="43">
        <v>39</v>
      </c>
    </row>
    <row r="14" spans="1:3" x14ac:dyDescent="0.25">
      <c r="A14" s="43">
        <v>2027</v>
      </c>
      <c r="B14" s="35">
        <f>'27'!B16</f>
        <v>1716.2515414228283</v>
      </c>
      <c r="C14" s="43">
        <v>40</v>
      </c>
    </row>
    <row r="15" spans="1:3" x14ac:dyDescent="0.25">
      <c r="A15" s="43">
        <v>2028</v>
      </c>
      <c r="B15" s="35">
        <f>'28'!B16</f>
        <v>1883.275371559525</v>
      </c>
      <c r="C15" s="43">
        <v>41</v>
      </c>
    </row>
    <row r="16" spans="1:3" x14ac:dyDescent="0.25">
      <c r="A16" s="43">
        <v>2029</v>
      </c>
      <c r="B16" s="35">
        <f>'29'!B16</f>
        <v>2073.2935744427086</v>
      </c>
      <c r="C16" s="43">
        <v>42</v>
      </c>
    </row>
    <row r="17" spans="1:3" x14ac:dyDescent="0.25">
      <c r="A17" s="43">
        <v>2030</v>
      </c>
      <c r="B17" s="35">
        <f>'30'!B16</f>
        <v>2290.0619239123362</v>
      </c>
      <c r="C17" s="43">
        <v>43</v>
      </c>
    </row>
    <row r="18" spans="1:3" x14ac:dyDescent="0.25">
      <c r="A18" s="43">
        <v>2031</v>
      </c>
      <c r="B18" s="35">
        <f>B17*1.06</f>
        <v>2427.4656393470764</v>
      </c>
      <c r="C18" s="43">
        <v>44</v>
      </c>
    </row>
    <row r="19" spans="1:3" x14ac:dyDescent="0.25">
      <c r="A19" s="43">
        <v>2032</v>
      </c>
      <c r="B19" s="35">
        <f t="shared" ref="B19:B39" si="0">B18*1.06</f>
        <v>2573.1135777079012</v>
      </c>
      <c r="C19" s="43">
        <v>45</v>
      </c>
    </row>
    <row r="20" spans="1:3" x14ac:dyDescent="0.25">
      <c r="A20" s="43">
        <v>2033</v>
      </c>
      <c r="B20" s="35">
        <f t="shared" si="0"/>
        <v>2727.5003923703753</v>
      </c>
      <c r="C20" s="43">
        <v>46</v>
      </c>
    </row>
    <row r="21" spans="1:3" x14ac:dyDescent="0.25">
      <c r="A21" s="43">
        <v>2034</v>
      </c>
      <c r="B21" s="35">
        <f t="shared" si="0"/>
        <v>2891.150415912598</v>
      </c>
      <c r="C21" s="43">
        <v>47</v>
      </c>
    </row>
    <row r="22" spans="1:3" x14ac:dyDescent="0.25">
      <c r="A22" s="43">
        <v>2035</v>
      </c>
      <c r="B22" s="35">
        <f t="shared" si="0"/>
        <v>3064.6194408673541</v>
      </c>
      <c r="C22" s="43">
        <v>48</v>
      </c>
    </row>
    <row r="23" spans="1:3" x14ac:dyDescent="0.25">
      <c r="A23" s="43">
        <v>2036</v>
      </c>
      <c r="B23" s="35">
        <f t="shared" si="0"/>
        <v>3248.4966073193955</v>
      </c>
      <c r="C23" s="43">
        <v>49</v>
      </c>
    </row>
    <row r="24" spans="1:3" x14ac:dyDescent="0.25">
      <c r="A24" s="43">
        <v>2037</v>
      </c>
      <c r="B24" s="35">
        <f t="shared" si="0"/>
        <v>3443.4064037585595</v>
      </c>
      <c r="C24" s="43">
        <v>50</v>
      </c>
    </row>
    <row r="25" spans="1:3" x14ac:dyDescent="0.25">
      <c r="A25" s="43">
        <v>2038</v>
      </c>
      <c r="B25" s="35">
        <f t="shared" si="0"/>
        <v>3650.0107879840734</v>
      </c>
      <c r="C25" s="43">
        <v>51</v>
      </c>
    </row>
    <row r="26" spans="1:3" x14ac:dyDescent="0.25">
      <c r="A26" s="43">
        <v>2039</v>
      </c>
      <c r="B26" s="35">
        <f t="shared" si="0"/>
        <v>3869.0114352631181</v>
      </c>
      <c r="C26" s="43">
        <v>52</v>
      </c>
    </row>
    <row r="27" spans="1:3" x14ac:dyDescent="0.25">
      <c r="A27" s="43">
        <v>2040</v>
      </c>
      <c r="B27" s="35">
        <f t="shared" si="0"/>
        <v>4101.1521213789056</v>
      </c>
      <c r="C27" s="43">
        <v>53</v>
      </c>
    </row>
    <row r="28" spans="1:3" x14ac:dyDescent="0.25">
      <c r="A28" s="43">
        <v>2041</v>
      </c>
      <c r="B28" s="35">
        <f t="shared" si="0"/>
        <v>4347.2212486616399</v>
      </c>
      <c r="C28" s="43">
        <v>54</v>
      </c>
    </row>
    <row r="29" spans="1:3" x14ac:dyDescent="0.25">
      <c r="A29" s="43">
        <v>2042</v>
      </c>
      <c r="B29" s="35">
        <f t="shared" si="0"/>
        <v>4608.0545235813388</v>
      </c>
      <c r="C29" s="43">
        <v>55</v>
      </c>
    </row>
    <row r="30" spans="1:3" x14ac:dyDescent="0.25">
      <c r="A30" s="43">
        <v>2043</v>
      </c>
      <c r="B30" s="35">
        <f t="shared" si="0"/>
        <v>4884.5377949962194</v>
      </c>
      <c r="C30" s="43">
        <v>56</v>
      </c>
    </row>
    <row r="31" spans="1:3" x14ac:dyDescent="0.25">
      <c r="A31" s="43">
        <v>2044</v>
      </c>
      <c r="B31" s="35">
        <f t="shared" si="0"/>
        <v>5177.6100626959933</v>
      </c>
      <c r="C31" s="43">
        <v>57</v>
      </c>
    </row>
    <row r="32" spans="1:3" x14ac:dyDescent="0.25">
      <c r="A32" s="43">
        <v>2045</v>
      </c>
      <c r="B32" s="35">
        <f t="shared" si="0"/>
        <v>5488.2666664577528</v>
      </c>
      <c r="C32" s="43">
        <v>58</v>
      </c>
    </row>
    <row r="33" spans="1:3" x14ac:dyDescent="0.25">
      <c r="A33" s="43">
        <v>2046</v>
      </c>
      <c r="B33" s="35">
        <f t="shared" si="0"/>
        <v>5817.5626664452184</v>
      </c>
      <c r="C33" s="43">
        <v>59</v>
      </c>
    </row>
    <row r="34" spans="1:3" x14ac:dyDescent="0.25">
      <c r="A34" s="43">
        <v>2047</v>
      </c>
      <c r="B34" s="35">
        <f t="shared" si="0"/>
        <v>6166.6164264319314</v>
      </c>
      <c r="C34" s="43">
        <v>60</v>
      </c>
    </row>
    <row r="35" spans="1:3" x14ac:dyDescent="0.25">
      <c r="A35" s="43">
        <v>2048</v>
      </c>
      <c r="B35" s="35">
        <f t="shared" si="0"/>
        <v>6536.6134120178476</v>
      </c>
      <c r="C35" s="43">
        <v>61</v>
      </c>
    </row>
    <row r="36" spans="1:3" x14ac:dyDescent="0.25">
      <c r="A36" s="43">
        <v>2049</v>
      </c>
      <c r="B36" s="35">
        <f t="shared" si="0"/>
        <v>6928.8102167389188</v>
      </c>
      <c r="C36" s="43">
        <v>62</v>
      </c>
    </row>
    <row r="37" spans="1:3" x14ac:dyDescent="0.25">
      <c r="A37" s="43">
        <v>2050</v>
      </c>
      <c r="B37" s="35">
        <f t="shared" si="0"/>
        <v>7344.5388297432546</v>
      </c>
      <c r="C37" s="43">
        <v>63</v>
      </c>
    </row>
    <row r="38" spans="1:3" x14ac:dyDescent="0.25">
      <c r="A38" s="43">
        <v>2051</v>
      </c>
      <c r="B38" s="35">
        <f t="shared" si="0"/>
        <v>7785.2111595278502</v>
      </c>
      <c r="C38" s="43">
        <v>64</v>
      </c>
    </row>
    <row r="39" spans="1:3" x14ac:dyDescent="0.25">
      <c r="A39" s="43">
        <v>2052</v>
      </c>
      <c r="B39" s="35">
        <f t="shared" si="0"/>
        <v>8252.3238290995214</v>
      </c>
      <c r="C39" s="43">
        <v>65</v>
      </c>
    </row>
    <row r="40" spans="1:3" x14ac:dyDescent="0.25">
      <c r="B40" s="35">
        <f>SUM(B2:B17)</f>
        <v>19993.243634880651</v>
      </c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zoomScale="80" zoomScaleNormal="80" workbookViewId="0">
      <pane xSplit="1" topLeftCell="B1" activePane="topRight" state="frozen"/>
      <selection pane="topRight" activeCell="J22" sqref="J22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7.85546875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4</v>
      </c>
      <c r="H1" s="1" t="s">
        <v>20</v>
      </c>
      <c r="I1" s="1" t="s">
        <v>21</v>
      </c>
      <c r="J1" s="1" t="s">
        <v>22</v>
      </c>
      <c r="K1" s="1" t="s">
        <v>50</v>
      </c>
      <c r="L1" s="1" t="s">
        <v>53</v>
      </c>
      <c r="M1" s="1" t="s">
        <v>62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57</v>
      </c>
    </row>
    <row r="3" spans="1:25" x14ac:dyDescent="0.25">
      <c r="A3" t="s">
        <v>54</v>
      </c>
      <c r="B3" s="6">
        <f>SUM(C3:N3)</f>
        <v>7.8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18">
        <v>0</v>
      </c>
      <c r="I3" s="2">
        <v>0</v>
      </c>
      <c r="J3" s="2">
        <v>0</v>
      </c>
      <c r="K3" s="18">
        <v>0</v>
      </c>
      <c r="L3" s="2">
        <v>0</v>
      </c>
      <c r="M3" s="18">
        <v>7.8</v>
      </c>
      <c r="N3" s="18">
        <v>0</v>
      </c>
      <c r="O3" s="9">
        <v>15</v>
      </c>
      <c r="P3" s="2">
        <v>2.08</v>
      </c>
      <c r="Q3" s="2">
        <f t="shared" ref="Q3:Q12" si="0">O3*P3</f>
        <v>31.200000000000003</v>
      </c>
      <c r="R3" s="4">
        <f t="shared" ref="R3:R12" si="1">S3/O3</f>
        <v>110.82333333333332</v>
      </c>
      <c r="S3" s="2">
        <v>1662.35</v>
      </c>
      <c r="T3" s="8">
        <f t="shared" ref="T3:T12" si="2">P3/R3</f>
        <v>1.876861070171745E-2</v>
      </c>
      <c r="U3" s="2">
        <v>1773.45</v>
      </c>
      <c r="V3" s="8">
        <f t="shared" ref="V3" si="3">Q3/U3</f>
        <v>1.7592827539541573E-2</v>
      </c>
      <c r="W3" s="4">
        <f t="shared" ref="W3" si="4">U3-S3</f>
        <v>111.10000000000014</v>
      </c>
      <c r="Y3" s="27"/>
    </row>
    <row r="4" spans="1:25" x14ac:dyDescent="0.25">
      <c r="A4" t="s">
        <v>55</v>
      </c>
      <c r="B4" s="6">
        <f>SUM(C4:N4)</f>
        <v>19.25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18">
        <v>0</v>
      </c>
      <c r="I4" s="2">
        <v>0</v>
      </c>
      <c r="J4" s="2">
        <v>0</v>
      </c>
      <c r="K4" s="18">
        <v>0</v>
      </c>
      <c r="L4" s="18">
        <v>0</v>
      </c>
      <c r="M4" s="18">
        <v>19.25</v>
      </c>
      <c r="N4" s="18">
        <v>0</v>
      </c>
      <c r="O4" s="9">
        <v>25</v>
      </c>
      <c r="P4" s="2">
        <v>3.08</v>
      </c>
      <c r="Q4" s="2">
        <f t="shared" si="0"/>
        <v>77</v>
      </c>
      <c r="R4" s="4">
        <f t="shared" si="1"/>
        <v>70.805999999999997</v>
      </c>
      <c r="S4" s="2">
        <v>1770.15</v>
      </c>
      <c r="T4" s="8">
        <f t="shared" si="2"/>
        <v>4.3499138491088329E-2</v>
      </c>
      <c r="U4" s="2">
        <v>1663.5</v>
      </c>
      <c r="V4" s="8">
        <f t="shared" ref="V4:V5" si="5">Q4/U4</f>
        <v>4.6287947099489031E-2</v>
      </c>
      <c r="W4" s="4">
        <f t="shared" ref="W4:W5" si="6">U4-S4</f>
        <v>-106.65000000000009</v>
      </c>
      <c r="Y4" s="27"/>
    </row>
    <row r="5" spans="1:25" x14ac:dyDescent="0.25">
      <c r="A5" t="s">
        <v>64</v>
      </c>
      <c r="B5" s="6">
        <f>SUM(C5:N5)</f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9">
        <v>15</v>
      </c>
      <c r="P5" s="2">
        <v>1.4</v>
      </c>
      <c r="Q5" s="2">
        <f t="shared" si="0"/>
        <v>21</v>
      </c>
      <c r="R5" s="4">
        <f t="shared" si="1"/>
        <v>99.427333333333337</v>
      </c>
      <c r="S5" s="2">
        <v>1491.41</v>
      </c>
      <c r="T5" s="8">
        <f t="shared" si="2"/>
        <v>1.4080635103693818E-2</v>
      </c>
      <c r="U5" s="2">
        <v>1434.9</v>
      </c>
      <c r="V5" s="8">
        <f t="shared" si="5"/>
        <v>1.4635166213673426E-2</v>
      </c>
      <c r="W5" s="4">
        <f t="shared" si="6"/>
        <v>-56.509999999999991</v>
      </c>
    </row>
    <row r="6" spans="1:25" x14ac:dyDescent="0.25">
      <c r="A6" t="s">
        <v>58</v>
      </c>
      <c r="B6" s="6">
        <f t="shared" ref="B6:B12" si="7">SUM(C6:N6)</f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18">
        <v>0</v>
      </c>
      <c r="I6" s="2">
        <v>0</v>
      </c>
      <c r="J6" s="2">
        <v>0</v>
      </c>
      <c r="K6" s="18">
        <v>0</v>
      </c>
      <c r="L6" s="18">
        <v>0</v>
      </c>
      <c r="M6" s="18">
        <v>0</v>
      </c>
      <c r="N6" s="18">
        <v>0</v>
      </c>
      <c r="O6" s="9">
        <v>40</v>
      </c>
      <c r="P6" s="2">
        <v>1.68</v>
      </c>
      <c r="Q6" s="2">
        <f t="shared" si="0"/>
        <v>67.2</v>
      </c>
      <c r="R6" s="4">
        <f t="shared" si="1"/>
        <v>47.15175</v>
      </c>
      <c r="S6" s="2">
        <v>1886.07</v>
      </c>
      <c r="T6" s="8">
        <f t="shared" si="2"/>
        <v>3.5629642590147767E-2</v>
      </c>
      <c r="U6" s="2">
        <v>2036</v>
      </c>
      <c r="V6" s="8">
        <f t="shared" ref="V6:V12" si="8">Q6/U6</f>
        <v>3.3005893909626723E-2</v>
      </c>
      <c r="W6" s="4">
        <f t="shared" ref="W6:W12" si="9">U6-S6</f>
        <v>149.93000000000006</v>
      </c>
    </row>
    <row r="7" spans="1:25" x14ac:dyDescent="0.25">
      <c r="A7" t="s">
        <v>56</v>
      </c>
      <c r="B7" s="6">
        <f t="shared" si="7"/>
        <v>19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18">
        <v>0</v>
      </c>
      <c r="I7" s="2">
        <v>0</v>
      </c>
      <c r="J7" s="2">
        <v>0</v>
      </c>
      <c r="K7" s="18">
        <v>0</v>
      </c>
      <c r="L7" s="2">
        <v>0</v>
      </c>
      <c r="M7" s="2">
        <v>0</v>
      </c>
      <c r="N7" s="18">
        <v>19</v>
      </c>
      <c r="O7" s="9">
        <v>40</v>
      </c>
      <c r="P7" s="2">
        <v>1.9</v>
      </c>
      <c r="Q7" s="2">
        <f t="shared" si="0"/>
        <v>76</v>
      </c>
      <c r="R7" s="4">
        <f t="shared" si="1"/>
        <v>46.298749999999998</v>
      </c>
      <c r="S7" s="2">
        <v>1851.95</v>
      </c>
      <c r="T7" s="8">
        <f t="shared" si="2"/>
        <v>4.1037824995275252E-2</v>
      </c>
      <c r="U7" s="2">
        <v>1891</v>
      </c>
      <c r="V7" s="8">
        <f t="shared" si="8"/>
        <v>4.0190375462718142E-2</v>
      </c>
      <c r="W7" s="4">
        <f t="shared" si="9"/>
        <v>39.049999999999955</v>
      </c>
      <c r="X7" s="27"/>
      <c r="Y7" s="27"/>
    </row>
    <row r="8" spans="1:25" x14ac:dyDescent="0.25">
      <c r="A8" t="s">
        <v>65</v>
      </c>
      <c r="B8" s="6">
        <f t="shared" si="7"/>
        <v>16.5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18">
        <v>0</v>
      </c>
      <c r="I8" s="2">
        <v>0</v>
      </c>
      <c r="J8" s="2">
        <v>0</v>
      </c>
      <c r="K8" s="18">
        <v>0</v>
      </c>
      <c r="L8" s="2">
        <v>0</v>
      </c>
      <c r="M8" s="2">
        <v>16.5</v>
      </c>
      <c r="N8" s="18">
        <v>0</v>
      </c>
      <c r="O8" s="9">
        <v>30</v>
      </c>
      <c r="P8" s="2">
        <v>2.2000000000000002</v>
      </c>
      <c r="Q8" s="2">
        <f t="shared" si="0"/>
        <v>66</v>
      </c>
      <c r="R8" s="4">
        <f t="shared" si="1"/>
        <v>56.951999999999998</v>
      </c>
      <c r="S8" s="2">
        <v>1708.56</v>
      </c>
      <c r="T8" s="8">
        <f t="shared" si="2"/>
        <v>3.8629020929905888E-2</v>
      </c>
      <c r="U8" s="2">
        <v>1590</v>
      </c>
      <c r="V8" s="8">
        <f t="shared" ref="V8" si="10">Q8/U8</f>
        <v>4.1509433962264149E-2</v>
      </c>
      <c r="W8" s="4">
        <f t="shared" ref="W8" si="11">U8-S8</f>
        <v>-118.55999999999995</v>
      </c>
      <c r="X8" s="27"/>
      <c r="Y8" s="27"/>
    </row>
    <row r="9" spans="1:25" x14ac:dyDescent="0.25">
      <c r="A9" t="s">
        <v>60</v>
      </c>
      <c r="B9" s="6">
        <f t="shared" si="7"/>
        <v>13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18">
        <v>0</v>
      </c>
      <c r="I9" s="2">
        <v>0</v>
      </c>
      <c r="J9" s="2">
        <v>0</v>
      </c>
      <c r="K9" s="18">
        <v>0</v>
      </c>
      <c r="L9" s="2">
        <v>0</v>
      </c>
      <c r="M9" s="2">
        <v>0</v>
      </c>
      <c r="N9" s="18">
        <v>13</v>
      </c>
      <c r="O9" s="9">
        <v>10</v>
      </c>
      <c r="P9" s="2">
        <v>5.2</v>
      </c>
      <c r="Q9" s="2">
        <f t="shared" si="0"/>
        <v>52</v>
      </c>
      <c r="R9" s="4">
        <f t="shared" si="1"/>
        <v>152.44499999999999</v>
      </c>
      <c r="S9" s="2">
        <v>1524.45</v>
      </c>
      <c r="T9" s="8">
        <f t="shared" si="2"/>
        <v>3.4110662862015813E-2</v>
      </c>
      <c r="U9" s="2">
        <v>1380.5</v>
      </c>
      <c r="V9" s="8">
        <f t="shared" ref="V9" si="12">Q9/U9</f>
        <v>3.766751177109743E-2</v>
      </c>
      <c r="W9" s="4">
        <f t="shared" ref="W9" si="13">U9-S9</f>
        <v>-143.95000000000005</v>
      </c>
      <c r="X9" s="27"/>
      <c r="Y9" s="27"/>
    </row>
    <row r="10" spans="1:25" x14ac:dyDescent="0.25">
      <c r="A10" t="s">
        <v>63</v>
      </c>
      <c r="B10" s="6">
        <f t="shared" si="7"/>
        <v>25.5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25.5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786</v>
      </c>
      <c r="V10" s="8">
        <f t="shared" ref="V10" si="14">Q10/U10</f>
        <v>3.1806615776081425E-2</v>
      </c>
      <c r="W10" s="4">
        <f t="shared" ref="W10" si="15">U10-S10</f>
        <v>-691.2</v>
      </c>
      <c r="X10" s="27"/>
      <c r="Y10" s="27"/>
    </row>
    <row r="11" spans="1:25" x14ac:dyDescent="0.25">
      <c r="A11" t="s">
        <v>59</v>
      </c>
      <c r="B11" s="6">
        <f t="shared" si="7"/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18">
        <v>0</v>
      </c>
      <c r="I11" s="2">
        <v>0</v>
      </c>
      <c r="J11" s="2">
        <v>0</v>
      </c>
      <c r="K11" s="18">
        <v>0</v>
      </c>
      <c r="L11" s="2">
        <v>0</v>
      </c>
      <c r="M11" s="2">
        <v>0</v>
      </c>
      <c r="N11" s="18">
        <v>0</v>
      </c>
      <c r="O11" s="9">
        <v>60</v>
      </c>
      <c r="P11" s="2">
        <v>1.88</v>
      </c>
      <c r="Q11" s="2">
        <f t="shared" si="0"/>
        <v>112.8</v>
      </c>
      <c r="R11" s="4">
        <f t="shared" si="1"/>
        <v>33.1995</v>
      </c>
      <c r="S11" s="2">
        <v>1991.97</v>
      </c>
      <c r="T11" s="8">
        <f t="shared" si="2"/>
        <v>5.6627358845765745E-2</v>
      </c>
      <c r="U11" s="2">
        <v>2031</v>
      </c>
      <c r="V11" s="8">
        <f t="shared" si="8"/>
        <v>5.5539143279172823E-2</v>
      </c>
      <c r="W11" s="4">
        <f t="shared" si="9"/>
        <v>39.029999999999973</v>
      </c>
    </row>
    <row r="12" spans="1:25" x14ac:dyDescent="0.25">
      <c r="A12" t="s">
        <v>61</v>
      </c>
      <c r="B12" s="6">
        <f t="shared" si="7"/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18">
        <v>0</v>
      </c>
      <c r="I12" s="2">
        <v>0</v>
      </c>
      <c r="J12" s="2">
        <v>0</v>
      </c>
      <c r="K12" s="18">
        <v>0</v>
      </c>
      <c r="L12" s="2">
        <v>0</v>
      </c>
      <c r="M12" s="2">
        <v>0</v>
      </c>
      <c r="N12" s="18">
        <v>0</v>
      </c>
      <c r="O12" s="9">
        <v>30</v>
      </c>
      <c r="P12" s="2">
        <v>1.96</v>
      </c>
      <c r="Q12" s="2">
        <f t="shared" si="0"/>
        <v>58.8</v>
      </c>
      <c r="R12" s="4">
        <f t="shared" si="1"/>
        <v>61.351999999999997</v>
      </c>
      <c r="S12" s="2">
        <v>1840.56</v>
      </c>
      <c r="T12" s="8">
        <f t="shared" si="2"/>
        <v>3.1946798800365106E-2</v>
      </c>
      <c r="U12" s="2">
        <v>1788.3</v>
      </c>
      <c r="V12" s="8">
        <f t="shared" si="8"/>
        <v>3.2880389196443552E-2</v>
      </c>
      <c r="W12" s="4">
        <f t="shared" si="9"/>
        <v>-52.259999999999991</v>
      </c>
    </row>
    <row r="13" spans="1:25" x14ac:dyDescent="0.25">
      <c r="A13" t="s">
        <v>40</v>
      </c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P13" s="2"/>
      <c r="Q13" s="2"/>
      <c r="R13" s="4"/>
      <c r="S13" s="2"/>
      <c r="T13" s="8"/>
      <c r="U13" s="2">
        <f>486.13+32</f>
        <v>518.13</v>
      </c>
    </row>
    <row r="14" spans="1:25" x14ac:dyDescent="0.25">
      <c r="B14" s="7">
        <f>SUM(B3:B13)</f>
        <v>101.05</v>
      </c>
      <c r="C14" s="5">
        <f>SUM(C3:C13)</f>
        <v>0</v>
      </c>
      <c r="D14" s="5">
        <f t="shared" ref="D14:N14" si="16">SUM(D3:D13)</f>
        <v>0</v>
      </c>
      <c r="E14" s="5">
        <f t="shared" si="16"/>
        <v>0</v>
      </c>
      <c r="F14" s="5">
        <f t="shared" si="16"/>
        <v>0</v>
      </c>
      <c r="G14" s="5">
        <f t="shared" si="16"/>
        <v>0</v>
      </c>
      <c r="H14" s="5">
        <f t="shared" si="16"/>
        <v>0</v>
      </c>
      <c r="I14" s="5">
        <f t="shared" si="16"/>
        <v>0</v>
      </c>
      <c r="J14" s="5">
        <f t="shared" si="16"/>
        <v>0</v>
      </c>
      <c r="K14" s="5">
        <f t="shared" si="16"/>
        <v>0</v>
      </c>
      <c r="L14" s="5">
        <f t="shared" si="16"/>
        <v>0</v>
      </c>
      <c r="M14" s="5">
        <f t="shared" si="16"/>
        <v>69.05</v>
      </c>
      <c r="N14" s="5">
        <f t="shared" si="16"/>
        <v>32</v>
      </c>
      <c r="Q14" s="5">
        <f>SUM(Q3:Q13)</f>
        <v>586.99999999999989</v>
      </c>
      <c r="R14" s="4"/>
      <c r="S14" s="5">
        <f>SUM(S3:S13)</f>
        <v>17204.670000000002</v>
      </c>
      <c r="T14" s="12">
        <f>Q14/S14</f>
        <v>3.4118643368341257E-2</v>
      </c>
      <c r="U14" s="5">
        <f>SUM(U3:U13)</f>
        <v>16892.78</v>
      </c>
      <c r="V14" s="12">
        <f>Q14/U14</f>
        <v>3.4748573059022847E-2</v>
      </c>
      <c r="W14" s="4">
        <f>SUM(W3:W13)</f>
        <v>-830.02</v>
      </c>
    </row>
    <row r="15" spans="1:25" x14ac:dyDescent="0.25">
      <c r="B15" s="1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25" x14ac:dyDescent="0.25">
      <c r="B16" s="1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T16" s="29" t="s">
        <v>67</v>
      </c>
      <c r="U16">
        <v>87.45</v>
      </c>
    </row>
    <row r="17" spans="2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T17" s="29"/>
    </row>
    <row r="18" spans="2:21" x14ac:dyDescent="0.25">
      <c r="T18" s="29" t="s">
        <v>68</v>
      </c>
      <c r="U18" s="8">
        <f>U16/U14</f>
        <v>5.1767678262547674E-3</v>
      </c>
    </row>
  </sheetData>
  <sortState ref="A3:W9">
    <sortCondition ref="A3:A9"/>
  </sortState>
  <pageMargins left="0.7" right="0.7" top="0.75" bottom="0.75" header="0.3" footer="0.3"/>
  <pageSetup scale="57" fitToHeight="0" orientation="landscape" r:id="rId1"/>
  <ignoredErrors>
    <ignoredError sqref="B5:B12 B3:B4" formulaRange="1"/>
    <ignoredError sqref="T14 V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showGridLines="0" zoomScale="70" zoomScaleNormal="70" workbookViewId="0">
      <pane xSplit="1" topLeftCell="B1" activePane="topRight" state="frozen"/>
      <selection pane="topRight" activeCell="G20" sqref="G20"/>
    </sheetView>
  </sheetViews>
  <sheetFormatPr defaultRowHeight="12.75" x14ac:dyDescent="0.2"/>
  <cols>
    <col min="1" max="1" width="7" style="46" customWidth="1"/>
    <col min="2" max="2" width="12.85546875" style="46" bestFit="1" customWidth="1"/>
    <col min="3" max="4" width="10" style="46" bestFit="1" customWidth="1"/>
    <col min="5" max="5" width="9.5703125" style="46" bestFit="1" customWidth="1"/>
    <col min="6" max="13" width="10" style="46" bestFit="1" customWidth="1"/>
    <col min="14" max="14" width="10.140625" style="46" bestFit="1" customWidth="1"/>
    <col min="15" max="15" width="9.7109375" style="52" bestFit="1" customWidth="1"/>
    <col min="16" max="16" width="12.85546875" style="46" bestFit="1" customWidth="1"/>
    <col min="17" max="17" width="11.5703125" style="46" bestFit="1" customWidth="1"/>
    <col min="18" max="18" width="10.5703125" style="46" bestFit="1" customWidth="1"/>
    <col min="19" max="19" width="14.5703125" style="46" bestFit="1" customWidth="1"/>
    <col min="20" max="20" width="12.5703125" style="46" bestFit="1" customWidth="1"/>
    <col min="21" max="21" width="14.5703125" style="46" bestFit="1" customWidth="1"/>
    <col min="22" max="22" width="10" style="46" bestFit="1" customWidth="1"/>
    <col min="23" max="23" width="13.140625" style="46" bestFit="1" customWidth="1"/>
    <col min="24" max="24" width="9.140625" style="73"/>
    <col min="25" max="16384" width="9.140625" style="46"/>
  </cols>
  <sheetData>
    <row r="1" spans="1:26" x14ac:dyDescent="0.2">
      <c r="B1" s="47" t="s">
        <v>45</v>
      </c>
      <c r="C1" s="47" t="s">
        <v>16</v>
      </c>
      <c r="D1" s="47" t="s">
        <v>17</v>
      </c>
      <c r="E1" s="47" t="s">
        <v>18</v>
      </c>
      <c r="F1" s="47" t="s">
        <v>19</v>
      </c>
      <c r="G1" s="47" t="s">
        <v>4</v>
      </c>
      <c r="H1" s="47" t="s">
        <v>20</v>
      </c>
      <c r="I1" s="47" t="s">
        <v>70</v>
      </c>
      <c r="J1" s="47" t="s">
        <v>22</v>
      </c>
      <c r="K1" s="47" t="s">
        <v>50</v>
      </c>
      <c r="L1" s="47" t="s">
        <v>72</v>
      </c>
      <c r="M1" s="47" t="s">
        <v>62</v>
      </c>
      <c r="N1" s="47" t="s">
        <v>78</v>
      </c>
      <c r="O1" s="48" t="s">
        <v>71</v>
      </c>
      <c r="P1" s="49" t="s">
        <v>25</v>
      </c>
      <c r="Q1" s="50" t="s">
        <v>24</v>
      </c>
      <c r="R1" s="47" t="s">
        <v>76</v>
      </c>
      <c r="S1" s="49" t="s">
        <v>15</v>
      </c>
      <c r="T1" s="47" t="s">
        <v>42</v>
      </c>
      <c r="U1" s="47" t="s">
        <v>74</v>
      </c>
      <c r="V1" s="47" t="s">
        <v>73</v>
      </c>
      <c r="W1" s="47" t="s">
        <v>75</v>
      </c>
    </row>
    <row r="2" spans="1:26" x14ac:dyDescent="0.2">
      <c r="A2" s="51" t="s">
        <v>77</v>
      </c>
    </row>
    <row r="3" spans="1:26" x14ac:dyDescent="0.2">
      <c r="A3" s="46" t="s">
        <v>54</v>
      </c>
      <c r="B3" s="53">
        <f>SUM(C3:N3)</f>
        <v>33.450000000000003</v>
      </c>
      <c r="C3" s="54">
        <v>0</v>
      </c>
      <c r="D3" s="55">
        <v>7.8</v>
      </c>
      <c r="E3" s="54">
        <v>0</v>
      </c>
      <c r="F3" s="54">
        <v>0</v>
      </c>
      <c r="G3" s="56">
        <v>8.5500000000000007</v>
      </c>
      <c r="H3" s="56">
        <v>0</v>
      </c>
      <c r="I3" s="54">
        <v>0</v>
      </c>
      <c r="J3" s="55">
        <v>8.5500000000000007</v>
      </c>
      <c r="K3" s="56">
        <v>0</v>
      </c>
      <c r="L3" s="54">
        <v>0</v>
      </c>
      <c r="M3" s="56">
        <v>8.5500000000000007</v>
      </c>
      <c r="N3" s="56">
        <v>0</v>
      </c>
      <c r="O3" s="52">
        <v>15</v>
      </c>
      <c r="P3" s="54">
        <v>2.2799999999999998</v>
      </c>
      <c r="Q3" s="54">
        <f t="shared" ref="Q3:Q14" si="0">O3*P3</f>
        <v>34.199999999999996</v>
      </c>
      <c r="R3" s="59">
        <f t="shared" ref="R3:R14" si="1">S3/O3</f>
        <v>110.82333333333332</v>
      </c>
      <c r="S3" s="54">
        <v>1662.35</v>
      </c>
      <c r="T3" s="60">
        <f t="shared" ref="T3:T14" si="2">P3/R3</f>
        <v>2.0573284807651818E-2</v>
      </c>
      <c r="U3" s="54">
        <v>1737.3</v>
      </c>
      <c r="V3" s="60">
        <f t="shared" ref="V3:V14" si="3">Q3/U3</f>
        <v>1.9685719219478499E-2</v>
      </c>
      <c r="W3" s="59">
        <f t="shared" ref="W3:W14" si="4">U3-S3</f>
        <v>74.950000000000045</v>
      </c>
      <c r="X3" s="74"/>
      <c r="Y3" s="61"/>
    </row>
    <row r="4" spans="1:26" x14ac:dyDescent="0.2">
      <c r="A4" s="46" t="s">
        <v>55</v>
      </c>
      <c r="B4" s="53">
        <f>SUM(C4:N4)</f>
        <v>57.75</v>
      </c>
      <c r="C4" s="54">
        <v>0</v>
      </c>
      <c r="D4" s="55">
        <v>19.25</v>
      </c>
      <c r="E4" s="54">
        <v>0</v>
      </c>
      <c r="F4" s="54">
        <v>0</v>
      </c>
      <c r="G4" s="55">
        <v>19.25</v>
      </c>
      <c r="H4" s="56">
        <v>0</v>
      </c>
      <c r="I4" s="54">
        <v>0</v>
      </c>
      <c r="J4" s="56">
        <v>19.25</v>
      </c>
      <c r="K4" s="56">
        <v>0</v>
      </c>
      <c r="L4" s="56">
        <v>0</v>
      </c>
      <c r="M4" s="56">
        <v>0</v>
      </c>
      <c r="N4" s="56">
        <v>0</v>
      </c>
      <c r="O4" s="52">
        <v>0</v>
      </c>
      <c r="P4" s="54">
        <v>0</v>
      </c>
      <c r="Q4" s="54">
        <f t="shared" si="0"/>
        <v>0</v>
      </c>
      <c r="R4" s="59" t="e">
        <f t="shared" si="1"/>
        <v>#DIV/0!</v>
      </c>
      <c r="S4" s="54">
        <v>0</v>
      </c>
      <c r="T4" s="60" t="e">
        <f t="shared" si="2"/>
        <v>#DIV/0!</v>
      </c>
      <c r="U4" s="54">
        <v>0</v>
      </c>
      <c r="V4" s="60" t="e">
        <f t="shared" si="3"/>
        <v>#DIV/0!</v>
      </c>
      <c r="W4" s="59">
        <f t="shared" si="4"/>
        <v>0</v>
      </c>
      <c r="X4" s="74"/>
      <c r="Y4" s="61"/>
    </row>
    <row r="5" spans="1:26" x14ac:dyDescent="0.2">
      <c r="A5" s="46" t="s">
        <v>64</v>
      </c>
      <c r="B5" s="53">
        <f>SUM(C5:N5)</f>
        <v>31.89</v>
      </c>
      <c r="C5" s="54">
        <v>0</v>
      </c>
      <c r="D5" s="55">
        <v>6.38</v>
      </c>
      <c r="E5" s="54">
        <v>0</v>
      </c>
      <c r="F5" s="54">
        <v>0</v>
      </c>
      <c r="G5" s="55">
        <v>6.38</v>
      </c>
      <c r="H5" s="56">
        <v>0</v>
      </c>
      <c r="I5" s="54">
        <v>0</v>
      </c>
      <c r="J5" s="55">
        <v>6.38</v>
      </c>
      <c r="K5" s="56">
        <v>0</v>
      </c>
      <c r="L5" s="56">
        <v>0</v>
      </c>
      <c r="M5" s="56">
        <v>12.75</v>
      </c>
      <c r="N5" s="56">
        <v>0</v>
      </c>
      <c r="O5" s="52">
        <v>30</v>
      </c>
      <c r="P5" s="54">
        <v>1.7</v>
      </c>
      <c r="Q5" s="54">
        <f t="shared" si="0"/>
        <v>51</v>
      </c>
      <c r="R5" s="59">
        <f t="shared" si="1"/>
        <v>93.477000000000004</v>
      </c>
      <c r="S5" s="54">
        <v>2804.31</v>
      </c>
      <c r="T5" s="60">
        <f t="shared" si="2"/>
        <v>1.8186291815098902E-2</v>
      </c>
      <c r="U5" s="54">
        <v>2367.3000000000002</v>
      </c>
      <c r="V5" s="60">
        <f t="shared" ref="V5" si="5">Q5/U5</f>
        <v>2.1543530604486123E-2</v>
      </c>
      <c r="W5" s="59">
        <f t="shared" ref="W5" si="6">U5-S5</f>
        <v>-437.00999999999976</v>
      </c>
      <c r="X5" s="74"/>
      <c r="Y5" s="61"/>
    </row>
    <row r="6" spans="1:26" x14ac:dyDescent="0.2">
      <c r="A6" s="46" t="s">
        <v>58</v>
      </c>
      <c r="B6" s="53">
        <f t="shared" ref="B6" si="7">SUM(C6:N6)</f>
        <v>73.599999999999994</v>
      </c>
      <c r="C6" s="56">
        <v>18.399999999999999</v>
      </c>
      <c r="D6" s="54">
        <v>0</v>
      </c>
      <c r="E6" s="54">
        <v>0</v>
      </c>
      <c r="F6" s="56">
        <v>18.399999999999999</v>
      </c>
      <c r="G6" s="54">
        <v>0</v>
      </c>
      <c r="H6" s="56">
        <v>0</v>
      </c>
      <c r="I6" s="56">
        <v>18.399999999999999</v>
      </c>
      <c r="J6" s="54">
        <v>0</v>
      </c>
      <c r="K6" s="56">
        <v>0</v>
      </c>
      <c r="L6" s="56">
        <v>18.399999999999999</v>
      </c>
      <c r="M6" s="56">
        <v>0</v>
      </c>
      <c r="N6" s="56">
        <v>0</v>
      </c>
      <c r="O6" s="52">
        <v>40</v>
      </c>
      <c r="P6" s="54">
        <v>1.84</v>
      </c>
      <c r="Q6" s="54">
        <f t="shared" si="0"/>
        <v>73.600000000000009</v>
      </c>
      <c r="R6" s="59">
        <f t="shared" si="1"/>
        <v>47.15175</v>
      </c>
      <c r="S6" s="54">
        <v>1886.07</v>
      </c>
      <c r="T6" s="60">
        <f t="shared" si="2"/>
        <v>3.9022941884447555E-2</v>
      </c>
      <c r="U6" s="54">
        <v>2288.8000000000002</v>
      </c>
      <c r="V6" s="60">
        <f t="shared" si="3"/>
        <v>3.2156588605382737E-2</v>
      </c>
      <c r="W6" s="59">
        <f t="shared" si="4"/>
        <v>402.73000000000025</v>
      </c>
      <c r="X6" s="74"/>
      <c r="Y6" s="61"/>
    </row>
    <row r="7" spans="1:26" x14ac:dyDescent="0.2">
      <c r="A7" s="46" t="s">
        <v>56</v>
      </c>
      <c r="B7" s="53">
        <f>SUM(C7:N7)</f>
        <v>76.2</v>
      </c>
      <c r="C7" s="54">
        <v>0</v>
      </c>
      <c r="D7" s="54">
        <v>0</v>
      </c>
      <c r="E7" s="55">
        <v>19</v>
      </c>
      <c r="F7" s="54">
        <v>0</v>
      </c>
      <c r="G7" s="54">
        <v>0</v>
      </c>
      <c r="H7" s="55">
        <v>19</v>
      </c>
      <c r="I7" s="54">
        <v>0</v>
      </c>
      <c r="J7" s="54">
        <v>0</v>
      </c>
      <c r="K7" s="55">
        <v>19</v>
      </c>
      <c r="L7" s="54">
        <v>0</v>
      </c>
      <c r="M7" s="54">
        <v>0</v>
      </c>
      <c r="N7" s="56">
        <v>19.2</v>
      </c>
      <c r="O7" s="52">
        <v>40</v>
      </c>
      <c r="P7" s="54">
        <v>1.92</v>
      </c>
      <c r="Q7" s="54">
        <f t="shared" si="0"/>
        <v>76.8</v>
      </c>
      <c r="R7" s="59">
        <f t="shared" si="1"/>
        <v>46.298749999999998</v>
      </c>
      <c r="S7" s="54">
        <v>1851.95</v>
      </c>
      <c r="T7" s="60">
        <f t="shared" si="2"/>
        <v>4.1469802100488673E-2</v>
      </c>
      <c r="U7" s="54">
        <v>2230</v>
      </c>
      <c r="V7" s="60">
        <f t="shared" si="3"/>
        <v>3.4439461883408073E-2</v>
      </c>
      <c r="W7" s="59">
        <f t="shared" si="4"/>
        <v>378.04999999999995</v>
      </c>
      <c r="X7" s="74"/>
      <c r="Y7" s="61"/>
    </row>
    <row r="8" spans="1:26" x14ac:dyDescent="0.2">
      <c r="A8" s="46" t="s">
        <v>65</v>
      </c>
      <c r="B8" s="53">
        <f>SUM(C8:N8)</f>
        <v>68.400000000000006</v>
      </c>
      <c r="C8" s="54">
        <v>0</v>
      </c>
      <c r="D8" s="54">
        <v>0</v>
      </c>
      <c r="E8" s="55">
        <v>17.100000000000001</v>
      </c>
      <c r="F8" s="54">
        <v>0</v>
      </c>
      <c r="G8" s="54">
        <v>0</v>
      </c>
      <c r="H8" s="56">
        <v>17.100000000000001</v>
      </c>
      <c r="I8" s="56">
        <v>0</v>
      </c>
      <c r="J8" s="54">
        <v>0</v>
      </c>
      <c r="K8" s="56">
        <v>17.100000000000001</v>
      </c>
      <c r="L8" s="56">
        <v>0</v>
      </c>
      <c r="M8" s="54">
        <v>17.100000000000001</v>
      </c>
      <c r="N8" s="56">
        <v>0</v>
      </c>
      <c r="O8" s="52">
        <v>30</v>
      </c>
      <c r="P8" s="54">
        <v>2.2799999999999998</v>
      </c>
      <c r="Q8" s="54">
        <f t="shared" si="0"/>
        <v>68.399999999999991</v>
      </c>
      <c r="R8" s="59">
        <f t="shared" si="1"/>
        <v>56.951999999999998</v>
      </c>
      <c r="S8" s="54">
        <v>1708.56</v>
      </c>
      <c r="T8" s="60">
        <f t="shared" si="2"/>
        <v>4.003371260008428E-2</v>
      </c>
      <c r="U8" s="54">
        <v>2012.7</v>
      </c>
      <c r="V8" s="60">
        <f t="shared" si="3"/>
        <v>3.398420032791772E-2</v>
      </c>
      <c r="W8" s="59">
        <f t="shared" si="4"/>
        <v>304.1400000000001</v>
      </c>
      <c r="X8" s="74"/>
      <c r="Y8" s="61"/>
    </row>
    <row r="9" spans="1:26" x14ac:dyDescent="0.2">
      <c r="A9" s="46" t="s">
        <v>69</v>
      </c>
      <c r="B9" s="53">
        <f>SUM(C9:N9)</f>
        <v>28.5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6">
        <v>9.5</v>
      </c>
      <c r="I9" s="56">
        <v>0</v>
      </c>
      <c r="J9" s="54">
        <v>0</v>
      </c>
      <c r="K9" s="56">
        <v>9.5</v>
      </c>
      <c r="L9" s="56">
        <v>0</v>
      </c>
      <c r="M9" s="54">
        <v>0</v>
      </c>
      <c r="N9" s="56">
        <v>9.5</v>
      </c>
      <c r="O9" s="52">
        <v>25</v>
      </c>
      <c r="P9" s="54">
        <f>0.38*4</f>
        <v>1.52</v>
      </c>
      <c r="Q9" s="54">
        <f t="shared" ref="Q9" si="8">O9*P9</f>
        <v>38</v>
      </c>
      <c r="R9" s="59">
        <f t="shared" ref="R9" si="9">S9/O9</f>
        <v>30.845199999999998</v>
      </c>
      <c r="S9" s="54">
        <v>771.13</v>
      </c>
      <c r="T9" s="60">
        <f t="shared" si="2"/>
        <v>4.9278331798788794E-2</v>
      </c>
      <c r="U9" s="54">
        <v>871</v>
      </c>
      <c r="V9" s="60">
        <f t="shared" si="3"/>
        <v>4.3628013777267508E-2</v>
      </c>
      <c r="W9" s="59">
        <f t="shared" si="4"/>
        <v>99.87</v>
      </c>
      <c r="X9" s="74"/>
      <c r="Y9" s="61"/>
    </row>
    <row r="10" spans="1:26" x14ac:dyDescent="0.2">
      <c r="A10" s="46" t="s">
        <v>60</v>
      </c>
      <c r="B10" s="53">
        <f t="shared" ref="B10" si="10">SUM(C10:N10)</f>
        <v>55</v>
      </c>
      <c r="C10" s="54">
        <v>0</v>
      </c>
      <c r="D10" s="54">
        <v>0</v>
      </c>
      <c r="E10" s="56">
        <v>13</v>
      </c>
      <c r="F10" s="54">
        <v>0</v>
      </c>
      <c r="G10" s="54">
        <v>0</v>
      </c>
      <c r="H10" s="56">
        <v>14</v>
      </c>
      <c r="I10" s="54">
        <v>0</v>
      </c>
      <c r="J10" s="54">
        <v>0</v>
      </c>
      <c r="K10" s="56">
        <v>14</v>
      </c>
      <c r="L10" s="54">
        <v>0</v>
      </c>
      <c r="M10" s="54">
        <v>0</v>
      </c>
      <c r="N10" s="56">
        <v>14</v>
      </c>
      <c r="O10" s="52">
        <v>10</v>
      </c>
      <c r="P10" s="54">
        <v>5.6</v>
      </c>
      <c r="Q10" s="54">
        <f t="shared" si="0"/>
        <v>56</v>
      </c>
      <c r="R10" s="59">
        <f t="shared" si="1"/>
        <v>152.44499999999999</v>
      </c>
      <c r="S10" s="54">
        <v>1524.45</v>
      </c>
      <c r="T10" s="60">
        <f t="shared" si="2"/>
        <v>3.6734560005247795E-2</v>
      </c>
      <c r="U10" s="54">
        <v>1659.9</v>
      </c>
      <c r="V10" s="60">
        <f t="shared" si="3"/>
        <v>3.3736972106753416E-2</v>
      </c>
      <c r="W10" s="59">
        <f t="shared" si="4"/>
        <v>135.45000000000005</v>
      </c>
      <c r="X10" s="74"/>
      <c r="Y10" s="61"/>
    </row>
    <row r="11" spans="1:26" x14ac:dyDescent="0.2">
      <c r="A11" s="46" t="s">
        <v>63</v>
      </c>
      <c r="B11" s="53">
        <f t="shared" ref="B11:B12" si="11">SUM(C11:N11)</f>
        <v>25</v>
      </c>
      <c r="C11" s="54">
        <v>0</v>
      </c>
      <c r="D11" s="56">
        <v>6.25</v>
      </c>
      <c r="E11" s="54">
        <v>0</v>
      </c>
      <c r="F11" s="54">
        <v>0</v>
      </c>
      <c r="G11" s="56">
        <v>6.25</v>
      </c>
      <c r="H11" s="54">
        <v>0</v>
      </c>
      <c r="I11" s="54">
        <v>0</v>
      </c>
      <c r="J11" s="56">
        <v>6.25</v>
      </c>
      <c r="K11" s="54">
        <v>0</v>
      </c>
      <c r="L11" s="54">
        <v>0</v>
      </c>
      <c r="M11" s="56">
        <v>6.25</v>
      </c>
      <c r="N11" s="56">
        <v>0</v>
      </c>
      <c r="O11" s="52">
        <v>50</v>
      </c>
      <c r="P11" s="54">
        <v>0.5</v>
      </c>
      <c r="Q11" s="54">
        <f t="shared" si="0"/>
        <v>25</v>
      </c>
      <c r="R11" s="59">
        <f t="shared" si="1"/>
        <v>29.544</v>
      </c>
      <c r="S11" s="54">
        <v>1477.2</v>
      </c>
      <c r="T11" s="60">
        <f t="shared" si="2"/>
        <v>1.6923910100189548E-2</v>
      </c>
      <c r="U11" s="54">
        <v>1035.5</v>
      </c>
      <c r="V11" s="60">
        <f t="shared" si="3"/>
        <v>2.4142926122646065E-2</v>
      </c>
      <c r="W11" s="59">
        <f t="shared" si="4"/>
        <v>-441.70000000000005</v>
      </c>
      <c r="X11" s="74"/>
      <c r="Y11" s="61"/>
    </row>
    <row r="12" spans="1:26" x14ac:dyDescent="0.2">
      <c r="A12" s="46" t="s">
        <v>66</v>
      </c>
      <c r="B12" s="53">
        <f t="shared" si="11"/>
        <v>69.149999999999991</v>
      </c>
      <c r="C12" s="56">
        <v>16.95</v>
      </c>
      <c r="D12" s="56">
        <v>0</v>
      </c>
      <c r="E12" s="56">
        <v>0</v>
      </c>
      <c r="F12" s="56">
        <v>16.95</v>
      </c>
      <c r="G12" s="56">
        <v>0</v>
      </c>
      <c r="H12" s="56">
        <v>0</v>
      </c>
      <c r="I12" s="56">
        <v>16.95</v>
      </c>
      <c r="J12" s="56">
        <v>0</v>
      </c>
      <c r="K12" s="56">
        <v>0</v>
      </c>
      <c r="L12" s="56">
        <v>18.3</v>
      </c>
      <c r="M12" s="56">
        <v>0</v>
      </c>
      <c r="N12" s="56">
        <v>0</v>
      </c>
      <c r="O12" s="52">
        <v>30</v>
      </c>
      <c r="P12" s="54">
        <v>2.44</v>
      </c>
      <c r="Q12" s="54">
        <f t="shared" si="0"/>
        <v>73.2</v>
      </c>
      <c r="R12" s="59">
        <f t="shared" si="1"/>
        <v>58.021666666666668</v>
      </c>
      <c r="S12" s="54">
        <v>1740.65</v>
      </c>
      <c r="T12" s="60">
        <f t="shared" si="2"/>
        <v>4.2053255967598312E-2</v>
      </c>
      <c r="U12" s="54">
        <v>2028.6</v>
      </c>
      <c r="V12" s="60">
        <f t="shared" si="3"/>
        <v>3.6083998816918074E-2</v>
      </c>
      <c r="W12" s="59">
        <f t="shared" si="4"/>
        <v>287.94999999999982</v>
      </c>
      <c r="X12" s="74"/>
      <c r="Y12" s="61"/>
    </row>
    <row r="13" spans="1:26" x14ac:dyDescent="0.2">
      <c r="A13" s="46" t="s">
        <v>59</v>
      </c>
      <c r="B13" s="53">
        <f>SUM(C13:N13)</f>
        <v>115.2</v>
      </c>
      <c r="C13" s="54">
        <v>0</v>
      </c>
      <c r="D13" s="56">
        <v>28.8</v>
      </c>
      <c r="E13" s="54">
        <v>0</v>
      </c>
      <c r="F13" s="54">
        <v>0</v>
      </c>
      <c r="G13" s="56">
        <v>28.8</v>
      </c>
      <c r="H13" s="56">
        <v>0</v>
      </c>
      <c r="I13" s="54">
        <v>0</v>
      </c>
      <c r="J13" s="56">
        <v>28.8</v>
      </c>
      <c r="K13" s="56">
        <v>0</v>
      </c>
      <c r="L13" s="54">
        <v>0</v>
      </c>
      <c r="M13" s="56">
        <v>28.8</v>
      </c>
      <c r="N13" s="56">
        <v>0</v>
      </c>
      <c r="O13" s="52">
        <v>60</v>
      </c>
      <c r="P13" s="54">
        <v>1.92</v>
      </c>
      <c r="Q13" s="54">
        <f t="shared" si="0"/>
        <v>115.19999999999999</v>
      </c>
      <c r="R13" s="59">
        <f t="shared" si="1"/>
        <v>33.1995</v>
      </c>
      <c r="S13" s="54">
        <v>1991.97</v>
      </c>
      <c r="T13" s="60">
        <f t="shared" si="2"/>
        <v>5.7832196268016084E-2</v>
      </c>
      <c r="U13" s="54">
        <v>2551.8000000000002</v>
      </c>
      <c r="V13" s="60">
        <f t="shared" si="3"/>
        <v>4.5144603809075937E-2</v>
      </c>
      <c r="W13" s="59">
        <f t="shared" si="4"/>
        <v>559.83000000000015</v>
      </c>
      <c r="X13" s="74"/>
      <c r="Y13" s="61"/>
    </row>
    <row r="14" spans="1:26" x14ac:dyDescent="0.2">
      <c r="A14" s="46" t="s">
        <v>61</v>
      </c>
      <c r="B14" s="53">
        <f t="shared" ref="B14" si="12">SUM(C14:N14)</f>
        <v>59.7</v>
      </c>
      <c r="C14" s="54">
        <f>0.49*30</f>
        <v>14.7</v>
      </c>
      <c r="D14" s="54">
        <v>0</v>
      </c>
      <c r="E14" s="54">
        <v>0</v>
      </c>
      <c r="F14" s="56">
        <v>15</v>
      </c>
      <c r="G14" s="54">
        <v>0</v>
      </c>
      <c r="H14" s="56">
        <v>15</v>
      </c>
      <c r="I14" s="56">
        <v>0</v>
      </c>
      <c r="J14" s="54">
        <v>0</v>
      </c>
      <c r="K14" s="56">
        <v>15</v>
      </c>
      <c r="L14" s="56">
        <v>0</v>
      </c>
      <c r="M14" s="54">
        <v>0</v>
      </c>
      <c r="N14" s="56">
        <v>0</v>
      </c>
      <c r="O14" s="52">
        <v>30</v>
      </c>
      <c r="P14" s="54">
        <v>2</v>
      </c>
      <c r="Q14" s="54">
        <f t="shared" si="0"/>
        <v>60</v>
      </c>
      <c r="R14" s="59">
        <f t="shared" si="1"/>
        <v>61.351999999999997</v>
      </c>
      <c r="S14" s="54">
        <v>1840.56</v>
      </c>
      <c r="T14" s="60">
        <f t="shared" si="2"/>
        <v>3.2598774286086846E-2</v>
      </c>
      <c r="U14" s="54">
        <v>2073.6</v>
      </c>
      <c r="V14" s="60">
        <f t="shared" si="3"/>
        <v>2.8935185185185185E-2</v>
      </c>
      <c r="W14" s="59">
        <f t="shared" si="4"/>
        <v>233.03999999999996</v>
      </c>
      <c r="X14" s="74"/>
      <c r="Y14" s="61"/>
      <c r="Z14" s="61"/>
    </row>
    <row r="15" spans="1:26" x14ac:dyDescent="0.2">
      <c r="A15" s="46" t="s">
        <v>40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P15" s="54"/>
      <c r="Q15" s="54"/>
      <c r="R15" s="59"/>
      <c r="S15" s="54"/>
      <c r="T15" s="60"/>
      <c r="U15" s="54">
        <v>1168.82</v>
      </c>
    </row>
    <row r="16" spans="1:26" s="51" customFormat="1" x14ac:dyDescent="0.2">
      <c r="A16" s="51" t="s">
        <v>13</v>
      </c>
      <c r="B16" s="63">
        <f>SUM(B3:B15)</f>
        <v>693.84</v>
      </c>
      <c r="C16" s="63">
        <f>SUM(C3:C15)</f>
        <v>50.05</v>
      </c>
      <c r="D16" s="63">
        <f t="shared" ref="D16:N16" si="13">SUM(D3:D15)</f>
        <v>68.48</v>
      </c>
      <c r="E16" s="63">
        <f t="shared" si="13"/>
        <v>49.1</v>
      </c>
      <c r="F16" s="63">
        <f t="shared" si="13"/>
        <v>50.349999999999994</v>
      </c>
      <c r="G16" s="63">
        <f t="shared" si="13"/>
        <v>69.23</v>
      </c>
      <c r="H16" s="63">
        <f t="shared" si="13"/>
        <v>74.599999999999994</v>
      </c>
      <c r="I16" s="63">
        <f t="shared" si="13"/>
        <v>35.349999999999994</v>
      </c>
      <c r="J16" s="63">
        <f t="shared" si="13"/>
        <v>69.23</v>
      </c>
      <c r="K16" s="63">
        <f t="shared" si="13"/>
        <v>74.599999999999994</v>
      </c>
      <c r="L16" s="63">
        <f t="shared" si="13"/>
        <v>36.700000000000003</v>
      </c>
      <c r="M16" s="63">
        <f t="shared" si="13"/>
        <v>73.45</v>
      </c>
      <c r="N16" s="63">
        <f t="shared" si="13"/>
        <v>42.7</v>
      </c>
      <c r="O16" s="64"/>
      <c r="Q16" s="63">
        <f>SUM(Q3:Q15)</f>
        <v>671.4</v>
      </c>
      <c r="R16" s="65"/>
      <c r="S16" s="63">
        <f>SUM(S3:S15)</f>
        <v>19259.2</v>
      </c>
      <c r="T16" s="66">
        <f>Q16/S16</f>
        <v>3.4861261111572651E-2</v>
      </c>
      <c r="U16" s="63">
        <f>SUM(U3:U15)</f>
        <v>22025.32</v>
      </c>
      <c r="V16" s="66">
        <f>Q16/U16</f>
        <v>3.0483098542949658E-2</v>
      </c>
      <c r="W16" s="65">
        <f>SUM(W3:W15)</f>
        <v>1597.3000000000006</v>
      </c>
      <c r="X16" s="75"/>
    </row>
    <row r="17" spans="1:21" x14ac:dyDescent="0.2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21" x14ac:dyDescent="0.2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T18" s="76" t="s">
        <v>67</v>
      </c>
      <c r="U18" s="77">
        <v>15.95</v>
      </c>
    </row>
    <row r="19" spans="1:21" x14ac:dyDescent="0.2">
      <c r="A19" s="50"/>
      <c r="B19" s="7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T19" s="76" t="s">
        <v>68</v>
      </c>
      <c r="U19" s="78">
        <f>U18/U16</f>
        <v>7.2416655013411832E-4</v>
      </c>
    </row>
  </sheetData>
  <pageMargins left="0.7" right="0.7" top="0.75" bottom="0.75" header="0.3" footer="0.3"/>
  <pageSetup scale="57" fitToHeight="0" orientation="landscape" r:id="rId1"/>
  <ignoredErrors>
    <ignoredError sqref="B12:B13 B9:B10 B3:B8" formulaRange="1"/>
    <ignoredError sqref="T16:V16" formula="1"/>
    <ignoredError sqref="B11" formula="1" formulaRange="1"/>
    <ignoredError sqref="R4:V4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1"/>
  <sheetViews>
    <sheetView showGridLines="0" tabSelected="1" zoomScale="70" zoomScaleNormal="70" workbookViewId="0">
      <pane xSplit="1" topLeftCell="B1" activePane="topRight" state="frozen"/>
      <selection pane="topRight" activeCell="J3" sqref="J3"/>
    </sheetView>
  </sheetViews>
  <sheetFormatPr defaultRowHeight="12.75" x14ac:dyDescent="0.2"/>
  <cols>
    <col min="1" max="1" width="6.28515625" style="46" customWidth="1"/>
    <col min="2" max="2" width="11.42578125" style="46" bestFit="1" customWidth="1"/>
    <col min="3" max="3" width="9.5703125" style="46" bestFit="1" customWidth="1"/>
    <col min="4" max="4" width="10" style="46" bestFit="1" customWidth="1"/>
    <col min="5" max="5" width="9.7109375" style="46" bestFit="1" customWidth="1"/>
    <col min="6" max="6" width="10" style="46" bestFit="1" customWidth="1"/>
    <col min="7" max="7" width="11" style="46" bestFit="1" customWidth="1"/>
    <col min="8" max="9" width="10" style="46" bestFit="1" customWidth="1"/>
    <col min="10" max="10" width="11" style="46" bestFit="1" customWidth="1"/>
    <col min="11" max="11" width="10.140625" style="46" bestFit="1" customWidth="1"/>
    <col min="12" max="12" width="10" style="46" bestFit="1" customWidth="1"/>
    <col min="13" max="13" width="11" style="46" bestFit="1" customWidth="1"/>
    <col min="14" max="14" width="10.140625" style="46" bestFit="1" customWidth="1"/>
    <col min="15" max="15" width="10.5703125" style="52" bestFit="1" customWidth="1"/>
    <col min="16" max="16" width="10" style="46" bestFit="1" customWidth="1"/>
    <col min="17" max="17" width="11.42578125" style="46" bestFit="1" customWidth="1"/>
    <col min="18" max="18" width="10.140625" style="46" bestFit="1" customWidth="1"/>
    <col min="19" max="19" width="14.5703125" style="46" bestFit="1" customWidth="1"/>
    <col min="20" max="20" width="10.28515625" style="46" bestFit="1" customWidth="1"/>
    <col min="21" max="21" width="15" style="46" bestFit="1" customWidth="1"/>
    <col min="22" max="22" width="10" style="46" bestFit="1" customWidth="1"/>
    <col min="23" max="23" width="13.42578125" style="46" bestFit="1" customWidth="1"/>
    <col min="24" max="16384" width="9.140625" style="46"/>
  </cols>
  <sheetData>
    <row r="1" spans="1:25" x14ac:dyDescent="0.2">
      <c r="B1" s="47" t="s">
        <v>45</v>
      </c>
      <c r="C1" s="47" t="s">
        <v>16</v>
      </c>
      <c r="D1" s="47" t="s">
        <v>17</v>
      </c>
      <c r="E1" s="47" t="s">
        <v>18</v>
      </c>
      <c r="F1" s="47" t="s">
        <v>19</v>
      </c>
      <c r="G1" s="47" t="s">
        <v>4</v>
      </c>
      <c r="H1" s="47" t="s">
        <v>20</v>
      </c>
      <c r="I1" s="47" t="s">
        <v>21</v>
      </c>
      <c r="J1" s="47" t="s">
        <v>36</v>
      </c>
      <c r="K1" s="47" t="s">
        <v>37</v>
      </c>
      <c r="L1" s="47" t="s">
        <v>38</v>
      </c>
      <c r="M1" s="47" t="s">
        <v>26</v>
      </c>
      <c r="N1" s="47" t="s">
        <v>27</v>
      </c>
      <c r="O1" s="48" t="s">
        <v>79</v>
      </c>
      <c r="P1" s="49" t="s">
        <v>80</v>
      </c>
      <c r="Q1" s="50" t="s">
        <v>82</v>
      </c>
      <c r="R1" s="47" t="s">
        <v>81</v>
      </c>
      <c r="S1" s="49" t="s">
        <v>15</v>
      </c>
      <c r="T1" s="47" t="s">
        <v>42</v>
      </c>
      <c r="U1" s="47" t="s">
        <v>74</v>
      </c>
      <c r="V1" s="47" t="s">
        <v>73</v>
      </c>
      <c r="W1" s="47" t="s">
        <v>75</v>
      </c>
    </row>
    <row r="2" spans="1:25" x14ac:dyDescent="0.2">
      <c r="A2" s="51" t="s">
        <v>77</v>
      </c>
    </row>
    <row r="3" spans="1:25" x14ac:dyDescent="0.2">
      <c r="A3" s="46" t="s">
        <v>54</v>
      </c>
      <c r="B3" s="53">
        <f>SUM(C3:N3)</f>
        <v>36.9</v>
      </c>
      <c r="C3" s="54">
        <v>0</v>
      </c>
      <c r="D3" s="55">
        <v>8.5500000000000007</v>
      </c>
      <c r="E3" s="54">
        <v>0</v>
      </c>
      <c r="F3" s="54">
        <v>0</v>
      </c>
      <c r="G3" s="56">
        <v>9.4499999999999993</v>
      </c>
      <c r="H3" s="56">
        <v>0</v>
      </c>
      <c r="I3" s="54">
        <v>0</v>
      </c>
      <c r="J3" s="57">
        <f>G3</f>
        <v>9.4499999999999993</v>
      </c>
      <c r="K3" s="56">
        <v>0</v>
      </c>
      <c r="L3" s="54">
        <v>0</v>
      </c>
      <c r="M3" s="58">
        <f>J3</f>
        <v>9.4499999999999993</v>
      </c>
      <c r="N3" s="56">
        <v>0</v>
      </c>
      <c r="O3" s="52">
        <v>15</v>
      </c>
      <c r="P3" s="54">
        <v>2.52</v>
      </c>
      <c r="Q3" s="54">
        <f t="shared" ref="Q3:Q14" si="0">O3*P3</f>
        <v>37.799999999999997</v>
      </c>
      <c r="R3" s="59">
        <f t="shared" ref="R3:R14" si="1">S3/O3</f>
        <v>110.82333333333332</v>
      </c>
      <c r="S3" s="54">
        <v>1662.35</v>
      </c>
      <c r="T3" s="60">
        <f t="shared" ref="T3:T14" si="2">P3/R3</f>
        <v>2.2738893734773065E-2</v>
      </c>
      <c r="U3" s="54">
        <v>2054</v>
      </c>
      <c r="V3" s="60">
        <f t="shared" ref="V3:V14" si="3">Q3/U3</f>
        <v>1.84031158714703E-2</v>
      </c>
      <c r="W3" s="59">
        <f t="shared" ref="W3:W14" si="4">U3-S3</f>
        <v>391.65000000000009</v>
      </c>
      <c r="X3" s="61"/>
      <c r="Y3" s="61"/>
    </row>
    <row r="4" spans="1:25" x14ac:dyDescent="0.2">
      <c r="A4" s="46" t="s">
        <v>64</v>
      </c>
      <c r="B4" s="53">
        <f>SUM(C4:N4)</f>
        <v>60</v>
      </c>
      <c r="C4" s="54">
        <v>0</v>
      </c>
      <c r="D4" s="55">
        <v>15</v>
      </c>
      <c r="E4" s="54">
        <v>0</v>
      </c>
      <c r="F4" s="54">
        <v>0</v>
      </c>
      <c r="G4" s="55">
        <v>15</v>
      </c>
      <c r="H4" s="56">
        <v>0</v>
      </c>
      <c r="I4" s="54">
        <v>0</v>
      </c>
      <c r="J4" s="57">
        <f>G4</f>
        <v>15</v>
      </c>
      <c r="K4" s="56">
        <v>0</v>
      </c>
      <c r="L4" s="56">
        <v>0</v>
      </c>
      <c r="M4" s="58">
        <f>J4</f>
        <v>15</v>
      </c>
      <c r="N4" s="56">
        <v>0</v>
      </c>
      <c r="O4" s="52">
        <v>30</v>
      </c>
      <c r="P4" s="54">
        <v>2</v>
      </c>
      <c r="Q4" s="54">
        <f t="shared" si="0"/>
        <v>60</v>
      </c>
      <c r="R4" s="59">
        <f t="shared" si="1"/>
        <v>93.490333333333339</v>
      </c>
      <c r="S4" s="54">
        <v>2804.71</v>
      </c>
      <c r="T4" s="60">
        <f t="shared" si="2"/>
        <v>2.1392586042763777E-2</v>
      </c>
      <c r="U4" s="54">
        <v>2442</v>
      </c>
      <c r="V4" s="60">
        <f t="shared" si="3"/>
        <v>2.4570024570024569E-2</v>
      </c>
      <c r="W4" s="59">
        <f t="shared" si="4"/>
        <v>-362.71000000000004</v>
      </c>
      <c r="X4" s="61"/>
      <c r="Y4" s="61">
        <v>42922</v>
      </c>
    </row>
    <row r="5" spans="1:25" x14ac:dyDescent="0.2">
      <c r="A5" s="46" t="s">
        <v>58</v>
      </c>
      <c r="B5" s="53">
        <f t="shared" ref="B5" si="5">SUM(C5:N5)</f>
        <v>73.599999999999994</v>
      </c>
      <c r="C5" s="56">
        <v>18.399999999999999</v>
      </c>
      <c r="D5" s="54">
        <v>0</v>
      </c>
      <c r="E5" s="54">
        <v>0</v>
      </c>
      <c r="F5" s="56">
        <v>18.399999999999999</v>
      </c>
      <c r="G5" s="54">
        <v>0</v>
      </c>
      <c r="H5" s="56">
        <v>0</v>
      </c>
      <c r="I5" s="56">
        <v>18.399999999999999</v>
      </c>
      <c r="J5" s="54">
        <v>0</v>
      </c>
      <c r="K5" s="56">
        <v>0</v>
      </c>
      <c r="L5" s="58">
        <f>I5</f>
        <v>18.399999999999999</v>
      </c>
      <c r="M5" s="56">
        <v>0</v>
      </c>
      <c r="N5" s="56">
        <v>0</v>
      </c>
      <c r="O5" s="52">
        <v>40</v>
      </c>
      <c r="P5" s="54">
        <v>1.84</v>
      </c>
      <c r="Q5" s="54">
        <f t="shared" si="0"/>
        <v>73.600000000000009</v>
      </c>
      <c r="R5" s="59">
        <f t="shared" si="1"/>
        <v>47.15175</v>
      </c>
      <c r="S5" s="54">
        <v>1886.07</v>
      </c>
      <c r="T5" s="60">
        <f t="shared" si="2"/>
        <v>3.9022941884447555E-2</v>
      </c>
      <c r="U5" s="54">
        <v>2516</v>
      </c>
      <c r="V5" s="60">
        <f t="shared" si="3"/>
        <v>2.9252782193958667E-2</v>
      </c>
      <c r="W5" s="59">
        <f t="shared" si="4"/>
        <v>629.93000000000006</v>
      </c>
      <c r="X5" s="61">
        <v>42944</v>
      </c>
      <c r="Y5" s="61"/>
    </row>
    <row r="6" spans="1:25" x14ac:dyDescent="0.2">
      <c r="A6" s="46" t="s">
        <v>56</v>
      </c>
      <c r="B6" s="53">
        <f>SUM(C6:N6)</f>
        <v>76.99199999999999</v>
      </c>
      <c r="C6" s="54">
        <v>0</v>
      </c>
      <c r="D6" s="54">
        <v>0</v>
      </c>
      <c r="E6" s="55">
        <v>19.2</v>
      </c>
      <c r="F6" s="54">
        <v>0</v>
      </c>
      <c r="G6" s="54">
        <v>0</v>
      </c>
      <c r="H6" s="55">
        <v>19.2</v>
      </c>
      <c r="I6" s="54">
        <v>0</v>
      </c>
      <c r="J6" s="54">
        <v>0</v>
      </c>
      <c r="K6" s="57">
        <f>H6</f>
        <v>19.2</v>
      </c>
      <c r="L6" s="54">
        <v>0</v>
      </c>
      <c r="M6" s="54">
        <v>0</v>
      </c>
      <c r="N6" s="62">
        <f>K6*1.01</f>
        <v>19.391999999999999</v>
      </c>
      <c r="O6" s="52">
        <v>40</v>
      </c>
      <c r="P6" s="54">
        <v>1.92</v>
      </c>
      <c r="Q6" s="54">
        <f t="shared" si="0"/>
        <v>76.8</v>
      </c>
      <c r="R6" s="59">
        <f t="shared" si="1"/>
        <v>46.298749999999998</v>
      </c>
      <c r="S6" s="54">
        <v>1851.95</v>
      </c>
      <c r="T6" s="60">
        <f t="shared" si="2"/>
        <v>4.1469802100488673E-2</v>
      </c>
      <c r="U6" s="54">
        <v>2417</v>
      </c>
      <c r="V6" s="60">
        <f t="shared" si="3"/>
        <v>3.1774927596193631E-2</v>
      </c>
      <c r="W6" s="59">
        <f t="shared" si="4"/>
        <v>565.04999999999995</v>
      </c>
      <c r="X6" s="61"/>
      <c r="Y6" s="61">
        <v>42949</v>
      </c>
    </row>
    <row r="7" spans="1:25" x14ac:dyDescent="0.2">
      <c r="A7" s="46" t="s">
        <v>65</v>
      </c>
      <c r="B7" s="53">
        <f>SUM(C7:N7)</f>
        <v>72</v>
      </c>
      <c r="C7" s="54">
        <v>0</v>
      </c>
      <c r="D7" s="55"/>
      <c r="E7" s="55">
        <v>18</v>
      </c>
      <c r="F7" s="54">
        <v>0</v>
      </c>
      <c r="G7" s="56">
        <v>18</v>
      </c>
      <c r="H7" s="56">
        <v>0</v>
      </c>
      <c r="I7" s="54">
        <v>0</v>
      </c>
      <c r="J7" s="58">
        <f>G7</f>
        <v>18</v>
      </c>
      <c r="K7" s="56">
        <v>0</v>
      </c>
      <c r="L7" s="54">
        <v>0</v>
      </c>
      <c r="M7" s="58">
        <f>J7</f>
        <v>18</v>
      </c>
      <c r="N7" s="56">
        <f>K7</f>
        <v>0</v>
      </c>
      <c r="O7" s="52">
        <v>30</v>
      </c>
      <c r="P7" s="54">
        <v>2.4</v>
      </c>
      <c r="Q7" s="54">
        <f t="shared" si="0"/>
        <v>72</v>
      </c>
      <c r="R7" s="59">
        <f t="shared" si="1"/>
        <v>56.951999999999998</v>
      </c>
      <c r="S7" s="54">
        <v>1708.56</v>
      </c>
      <c r="T7" s="60">
        <f t="shared" si="2"/>
        <v>4.2140750105351878E-2</v>
      </c>
      <c r="U7" s="54">
        <v>2171</v>
      </c>
      <c r="V7" s="60">
        <f t="shared" si="3"/>
        <v>3.3164440350069095E-2</v>
      </c>
      <c r="W7" s="59">
        <f t="shared" si="4"/>
        <v>462.44000000000005</v>
      </c>
      <c r="X7" s="61"/>
      <c r="Y7" s="61">
        <v>42942</v>
      </c>
    </row>
    <row r="8" spans="1:25" x14ac:dyDescent="0.2">
      <c r="A8" s="46" t="s">
        <v>69</v>
      </c>
      <c r="B8" s="53">
        <f>SUM(C8:N8)</f>
        <v>38</v>
      </c>
      <c r="C8" s="54">
        <v>0</v>
      </c>
      <c r="D8" s="54">
        <v>0</v>
      </c>
      <c r="E8" s="55">
        <v>9.5</v>
      </c>
      <c r="F8" s="54">
        <v>0</v>
      </c>
      <c r="G8" s="54">
        <v>0</v>
      </c>
      <c r="H8" s="56">
        <v>9.5</v>
      </c>
      <c r="I8" s="56">
        <v>0</v>
      </c>
      <c r="J8" s="54">
        <v>0</v>
      </c>
      <c r="K8" s="58">
        <f>H8</f>
        <v>9.5</v>
      </c>
      <c r="L8" s="56">
        <v>0</v>
      </c>
      <c r="M8" s="54">
        <v>0</v>
      </c>
      <c r="N8" s="58">
        <f>K8</f>
        <v>9.5</v>
      </c>
      <c r="O8" s="52">
        <v>25</v>
      </c>
      <c r="P8" s="54">
        <f>0.38*4</f>
        <v>1.52</v>
      </c>
      <c r="Q8" s="54">
        <f t="shared" si="0"/>
        <v>38</v>
      </c>
      <c r="R8" s="59">
        <f t="shared" si="1"/>
        <v>30.845199999999998</v>
      </c>
      <c r="S8" s="54">
        <v>771.13</v>
      </c>
      <c r="T8" s="60">
        <f t="shared" si="2"/>
        <v>4.9278331798788794E-2</v>
      </c>
      <c r="U8" s="54">
        <v>932</v>
      </c>
      <c r="V8" s="60">
        <f t="shared" si="3"/>
        <v>4.07725321888412E-2</v>
      </c>
      <c r="W8" s="59">
        <f t="shared" si="4"/>
        <v>160.87</v>
      </c>
      <c r="X8" s="61"/>
      <c r="Y8" s="61">
        <v>42936</v>
      </c>
    </row>
    <row r="9" spans="1:25" x14ac:dyDescent="0.2">
      <c r="A9" s="46" t="s">
        <v>60</v>
      </c>
      <c r="B9" s="53">
        <f t="shared" ref="B9:B12" si="6">SUM(C9:N9)</f>
        <v>59</v>
      </c>
      <c r="C9" s="54">
        <v>0</v>
      </c>
      <c r="D9" s="54">
        <v>0</v>
      </c>
      <c r="E9" s="56">
        <v>14</v>
      </c>
      <c r="F9" s="54">
        <v>0</v>
      </c>
      <c r="G9" s="54">
        <v>0</v>
      </c>
      <c r="H9" s="56">
        <v>15</v>
      </c>
      <c r="I9" s="54">
        <v>0</v>
      </c>
      <c r="J9" s="54">
        <v>0</v>
      </c>
      <c r="K9" s="58">
        <f>H9</f>
        <v>15</v>
      </c>
      <c r="L9" s="54">
        <v>0</v>
      </c>
      <c r="M9" s="54">
        <v>0</v>
      </c>
      <c r="N9" s="58">
        <f>K9</f>
        <v>15</v>
      </c>
      <c r="O9" s="52">
        <v>10</v>
      </c>
      <c r="P9" s="54">
        <v>6</v>
      </c>
      <c r="Q9" s="54">
        <f t="shared" si="0"/>
        <v>60</v>
      </c>
      <c r="R9" s="59">
        <f t="shared" si="1"/>
        <v>152.44499999999999</v>
      </c>
      <c r="S9" s="54">
        <v>1524.45</v>
      </c>
      <c r="T9" s="60">
        <f t="shared" si="2"/>
        <v>3.9358457148479783E-2</v>
      </c>
      <c r="U9" s="54">
        <v>1794</v>
      </c>
      <c r="V9" s="60">
        <f t="shared" si="3"/>
        <v>3.3444816053511704E-2</v>
      </c>
      <c r="W9" s="59">
        <f t="shared" si="4"/>
        <v>269.54999999999995</v>
      </c>
      <c r="X9" s="61"/>
      <c r="Y9" s="61">
        <v>42942</v>
      </c>
    </row>
    <row r="10" spans="1:25" x14ac:dyDescent="0.2">
      <c r="A10" s="46" t="s">
        <v>63</v>
      </c>
      <c r="B10" s="53">
        <f t="shared" si="6"/>
        <v>25</v>
      </c>
      <c r="C10" s="54">
        <v>0</v>
      </c>
      <c r="D10" s="56">
        <v>6.25</v>
      </c>
      <c r="E10" s="54">
        <v>0</v>
      </c>
      <c r="F10" s="54">
        <v>0</v>
      </c>
      <c r="G10" s="56">
        <v>6.25</v>
      </c>
      <c r="H10" s="54">
        <v>0</v>
      </c>
      <c r="I10" s="54">
        <v>0</v>
      </c>
      <c r="J10" s="58">
        <f>G10</f>
        <v>6.25</v>
      </c>
      <c r="K10" s="54">
        <v>0</v>
      </c>
      <c r="L10" s="54">
        <v>0</v>
      </c>
      <c r="M10" s="58">
        <f>J10</f>
        <v>6.25</v>
      </c>
      <c r="N10" s="56">
        <v>0</v>
      </c>
      <c r="O10" s="52">
        <v>50</v>
      </c>
      <c r="P10" s="54">
        <v>0.5</v>
      </c>
      <c r="Q10" s="54">
        <f t="shared" si="0"/>
        <v>25</v>
      </c>
      <c r="R10" s="59">
        <f t="shared" si="1"/>
        <v>29.544</v>
      </c>
      <c r="S10" s="54">
        <v>1477.2</v>
      </c>
      <c r="T10" s="60">
        <f t="shared" si="2"/>
        <v>1.6923910100189548E-2</v>
      </c>
      <c r="U10" s="54">
        <v>1070</v>
      </c>
      <c r="V10" s="60">
        <f t="shared" si="3"/>
        <v>2.336448598130841E-2</v>
      </c>
      <c r="W10" s="59">
        <f t="shared" si="4"/>
        <v>-407.20000000000005</v>
      </c>
      <c r="X10" s="61"/>
      <c r="Y10" s="61">
        <v>42936</v>
      </c>
    </row>
    <row r="11" spans="1:25" x14ac:dyDescent="0.2">
      <c r="A11" s="46" t="s">
        <v>66</v>
      </c>
      <c r="B11" s="53">
        <f t="shared" si="6"/>
        <v>74.664000000000016</v>
      </c>
      <c r="C11" s="56">
        <v>18.3</v>
      </c>
      <c r="D11" s="56">
        <v>0</v>
      </c>
      <c r="E11" s="56">
        <v>0</v>
      </c>
      <c r="F11" s="56">
        <v>18.3</v>
      </c>
      <c r="G11" s="56">
        <v>0</v>
      </c>
      <c r="H11" s="56">
        <v>0</v>
      </c>
      <c r="I11" s="56">
        <f>F11</f>
        <v>18.3</v>
      </c>
      <c r="J11" s="56">
        <v>0</v>
      </c>
      <c r="K11" s="56">
        <v>0</v>
      </c>
      <c r="L11" s="62">
        <f>I11*1.08</f>
        <v>19.764000000000003</v>
      </c>
      <c r="M11" s="56">
        <v>0</v>
      </c>
      <c r="N11" s="56">
        <v>0</v>
      </c>
      <c r="O11" s="52">
        <v>30</v>
      </c>
      <c r="P11" s="54">
        <v>2.44</v>
      </c>
      <c r="Q11" s="54">
        <f t="shared" si="0"/>
        <v>73.2</v>
      </c>
      <c r="R11" s="59">
        <f t="shared" si="1"/>
        <v>58.021666666666668</v>
      </c>
      <c r="S11" s="54">
        <v>1740.65</v>
      </c>
      <c r="T11" s="60">
        <f t="shared" si="2"/>
        <v>4.2053255967598312E-2</v>
      </c>
      <c r="U11" s="54">
        <v>2238</v>
      </c>
      <c r="V11" s="60">
        <f t="shared" si="3"/>
        <v>3.2707774798927614E-2</v>
      </c>
      <c r="W11" s="59">
        <f t="shared" si="4"/>
        <v>497.34999999999991</v>
      </c>
      <c r="X11" s="61">
        <v>42926</v>
      </c>
      <c r="Y11" s="61"/>
    </row>
    <row r="12" spans="1:25" x14ac:dyDescent="0.2">
      <c r="A12" s="46" t="s">
        <v>85</v>
      </c>
      <c r="B12" s="53">
        <f t="shared" si="6"/>
        <v>76.73966999999999</v>
      </c>
      <c r="C12" s="56">
        <v>0</v>
      </c>
      <c r="D12" s="56">
        <v>0</v>
      </c>
      <c r="E12" s="56">
        <v>0</v>
      </c>
      <c r="F12" s="56">
        <v>0</v>
      </c>
      <c r="G12" s="56">
        <v>25.2</v>
      </c>
      <c r="H12" s="56">
        <v>0</v>
      </c>
      <c r="I12" s="56">
        <v>0</v>
      </c>
      <c r="J12" s="58">
        <f>G12*1.015</f>
        <v>25.577999999999996</v>
      </c>
      <c r="K12" s="56">
        <v>0</v>
      </c>
      <c r="L12" s="56">
        <v>0</v>
      </c>
      <c r="M12" s="58">
        <f>J12*1.015</f>
        <v>25.961669999999994</v>
      </c>
      <c r="N12" s="56">
        <v>0</v>
      </c>
      <c r="O12" s="52">
        <v>40</v>
      </c>
      <c r="P12" s="54">
        <f>0.63*4</f>
        <v>2.52</v>
      </c>
      <c r="Q12" s="54">
        <f t="shared" ref="Q12" si="7">O12*P12</f>
        <v>100.8</v>
      </c>
      <c r="R12" s="59">
        <f t="shared" ref="R12" si="8">S12/O12</f>
        <v>34.329750000000004</v>
      </c>
      <c r="S12" s="54">
        <v>1373.19</v>
      </c>
      <c r="T12" s="60">
        <f t="shared" si="2"/>
        <v>7.3405719528979951E-2</v>
      </c>
      <c r="U12" s="54">
        <v>1374</v>
      </c>
      <c r="V12" s="60">
        <f t="shared" ref="V12" si="9">Q12/U12</f>
        <v>7.3362445414847155E-2</v>
      </c>
      <c r="W12" s="59">
        <f t="shared" ref="W12" si="10">U12-S12</f>
        <v>0.80999999999994543</v>
      </c>
      <c r="X12" s="61"/>
      <c r="Y12" s="61">
        <v>42931</v>
      </c>
    </row>
    <row r="13" spans="1:25" x14ac:dyDescent="0.2">
      <c r="A13" s="46" t="s">
        <v>59</v>
      </c>
      <c r="B13" s="53">
        <f>SUM(C13:N13)</f>
        <v>117.6</v>
      </c>
      <c r="C13" s="54">
        <v>0</v>
      </c>
      <c r="D13" s="56">
        <v>29.4</v>
      </c>
      <c r="E13" s="54">
        <v>0</v>
      </c>
      <c r="F13" s="54">
        <v>0</v>
      </c>
      <c r="G13" s="56">
        <v>29.4</v>
      </c>
      <c r="H13" s="56">
        <v>0</v>
      </c>
      <c r="I13" s="54">
        <v>0</v>
      </c>
      <c r="J13" s="58">
        <f>G13</f>
        <v>29.4</v>
      </c>
      <c r="K13" s="56">
        <v>0</v>
      </c>
      <c r="L13" s="54">
        <v>0</v>
      </c>
      <c r="M13" s="58">
        <f>J13</f>
        <v>29.4</v>
      </c>
      <c r="N13" s="56">
        <v>0</v>
      </c>
      <c r="O13" s="52">
        <v>60</v>
      </c>
      <c r="P13" s="54">
        <v>1.96</v>
      </c>
      <c r="Q13" s="54">
        <f t="shared" si="0"/>
        <v>117.6</v>
      </c>
      <c r="R13" s="59">
        <f t="shared" si="1"/>
        <v>33.1995</v>
      </c>
      <c r="S13" s="54">
        <v>1991.97</v>
      </c>
      <c r="T13" s="60">
        <f t="shared" si="2"/>
        <v>5.9037033690266416E-2</v>
      </c>
      <c r="U13" s="54">
        <v>2509</v>
      </c>
      <c r="V13" s="60">
        <f t="shared" si="3"/>
        <v>4.687126345157433E-2</v>
      </c>
      <c r="W13" s="59">
        <f t="shared" si="4"/>
        <v>517.03</v>
      </c>
      <c r="X13" s="61"/>
      <c r="Y13" s="61">
        <v>42910</v>
      </c>
    </row>
    <row r="14" spans="1:25" x14ac:dyDescent="0.2">
      <c r="A14" s="46" t="s">
        <v>61</v>
      </c>
      <c r="B14" s="53">
        <f t="shared" ref="B14" si="11">SUM(C14:N14)</f>
        <v>60.900000000000006</v>
      </c>
      <c r="C14" s="56">
        <v>15</v>
      </c>
      <c r="D14" s="54">
        <v>0</v>
      </c>
      <c r="E14" s="54">
        <v>0</v>
      </c>
      <c r="F14" s="56">
        <v>15.3</v>
      </c>
      <c r="G14" s="54">
        <v>0</v>
      </c>
      <c r="H14" s="56">
        <v>15.3</v>
      </c>
      <c r="I14" s="56">
        <v>0</v>
      </c>
      <c r="J14" s="54">
        <v>0</v>
      </c>
      <c r="K14" s="56">
        <f>H14</f>
        <v>15.3</v>
      </c>
      <c r="L14" s="56">
        <f>I14</f>
        <v>0</v>
      </c>
      <c r="M14" s="54">
        <v>0</v>
      </c>
      <c r="N14" s="56">
        <v>0</v>
      </c>
      <c r="O14" s="52">
        <v>30</v>
      </c>
      <c r="P14" s="54">
        <v>2.04</v>
      </c>
      <c r="Q14" s="54">
        <f t="shared" si="0"/>
        <v>61.2</v>
      </c>
      <c r="R14" s="59">
        <f t="shared" si="1"/>
        <v>61.351999999999997</v>
      </c>
      <c r="S14" s="54">
        <v>1840.56</v>
      </c>
      <c r="T14" s="60">
        <f t="shared" si="2"/>
        <v>3.3250749771808585E-2</v>
      </c>
      <c r="U14" s="54">
        <v>2152</v>
      </c>
      <c r="V14" s="60">
        <f t="shared" si="3"/>
        <v>2.8438661710037175E-2</v>
      </c>
      <c r="W14" s="59">
        <f t="shared" si="4"/>
        <v>311.44000000000005</v>
      </c>
      <c r="X14" s="61"/>
      <c r="Y14" s="61">
        <v>42983</v>
      </c>
    </row>
    <row r="15" spans="1:25" x14ac:dyDescent="0.2">
      <c r="A15" s="46" t="s">
        <v>40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P15" s="54"/>
      <c r="Q15" s="54"/>
      <c r="R15" s="59"/>
      <c r="S15" s="54"/>
      <c r="T15" s="60"/>
      <c r="U15" s="54">
        <f>157.08+15+9.5</f>
        <v>181.58</v>
      </c>
    </row>
    <row r="16" spans="1:25" s="51" customFormat="1" x14ac:dyDescent="0.2">
      <c r="B16" s="63">
        <f t="shared" ref="B16:N16" si="12">SUM(B3:B15)</f>
        <v>771.39566999999988</v>
      </c>
      <c r="C16" s="63">
        <f t="shared" si="12"/>
        <v>51.7</v>
      </c>
      <c r="D16" s="63">
        <f t="shared" si="12"/>
        <v>59.2</v>
      </c>
      <c r="E16" s="63">
        <f t="shared" si="12"/>
        <v>60.7</v>
      </c>
      <c r="F16" s="63">
        <f t="shared" si="12"/>
        <v>52</v>
      </c>
      <c r="G16" s="63">
        <f t="shared" si="12"/>
        <v>103.30000000000001</v>
      </c>
      <c r="H16" s="63">
        <f t="shared" si="12"/>
        <v>59</v>
      </c>
      <c r="I16" s="63">
        <f t="shared" si="12"/>
        <v>36.700000000000003</v>
      </c>
      <c r="J16" s="63">
        <f t="shared" si="12"/>
        <v>103.678</v>
      </c>
      <c r="K16" s="63">
        <f t="shared" si="12"/>
        <v>59</v>
      </c>
      <c r="L16" s="63">
        <f t="shared" si="12"/>
        <v>38.164000000000001</v>
      </c>
      <c r="M16" s="63">
        <f t="shared" si="12"/>
        <v>104.06166999999999</v>
      </c>
      <c r="N16" s="63">
        <f t="shared" si="12"/>
        <v>43.891999999999996</v>
      </c>
      <c r="O16" s="64"/>
      <c r="Q16" s="63">
        <f>SUM(Q3:Q15)</f>
        <v>796</v>
      </c>
      <c r="R16" s="65"/>
      <c r="S16" s="63">
        <f>SUM(S3:S15)</f>
        <v>20632.79</v>
      </c>
      <c r="T16" s="66">
        <f>Q16/S16</f>
        <v>3.8579368083521422E-2</v>
      </c>
      <c r="U16" s="63">
        <f>SUM(U3:U15)</f>
        <v>23850.58</v>
      </c>
      <c r="V16" s="66">
        <f>Q16/U16</f>
        <v>3.3374450432651949E-2</v>
      </c>
      <c r="W16" s="65">
        <f>SUM(W3:W15)</f>
        <v>3036.2099999999996</v>
      </c>
    </row>
    <row r="17" spans="1:21" x14ac:dyDescent="0.2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21" x14ac:dyDescent="0.2">
      <c r="B18" s="68">
        <f>SUM(C18:N18)</f>
        <v>693.84000000000015</v>
      </c>
      <c r="C18" s="68">
        <v>50.05</v>
      </c>
      <c r="D18" s="68">
        <v>68.48</v>
      </c>
      <c r="E18" s="68">
        <v>49.1</v>
      </c>
      <c r="F18" s="68">
        <v>50.349999999999994</v>
      </c>
      <c r="G18" s="68">
        <v>69.23</v>
      </c>
      <c r="H18" s="68">
        <v>74.599999999999994</v>
      </c>
      <c r="I18" s="68">
        <v>35.349999999999994</v>
      </c>
      <c r="J18" s="68">
        <v>69.23</v>
      </c>
      <c r="K18" s="68">
        <f>'16'!K16</f>
        <v>74.599999999999994</v>
      </c>
      <c r="L18" s="68">
        <f>'16'!L16</f>
        <v>36.700000000000003</v>
      </c>
      <c r="M18" s="68">
        <f>'16'!M16</f>
        <v>73.45</v>
      </c>
      <c r="N18" s="68">
        <f>'16'!N16</f>
        <v>42.7</v>
      </c>
      <c r="T18" s="69" t="s">
        <v>67</v>
      </c>
      <c r="U18" s="70">
        <v>4.95</v>
      </c>
    </row>
    <row r="19" spans="1:21" x14ac:dyDescent="0.2">
      <c r="B19" s="71">
        <f>(B16-B18)/B16</f>
        <v>0.10053941578386064</v>
      </c>
      <c r="C19" s="71">
        <f t="shared" ref="C19:N19" si="13">(C16-C18)/C16</f>
        <v>3.1914893617021385E-2</v>
      </c>
      <c r="D19" s="71">
        <f t="shared" si="13"/>
        <v>-0.15675675675675677</v>
      </c>
      <c r="E19" s="71">
        <f t="shared" si="13"/>
        <v>0.19110378912685339</v>
      </c>
      <c r="F19" s="71">
        <f t="shared" si="13"/>
        <v>3.173076923076934E-2</v>
      </c>
      <c r="G19" s="71">
        <f t="shared" si="13"/>
        <v>0.32981606969990324</v>
      </c>
      <c r="H19" s="71">
        <f t="shared" si="13"/>
        <v>-0.26440677966101683</v>
      </c>
      <c r="I19" s="71">
        <f t="shared" si="13"/>
        <v>3.67847411444144E-2</v>
      </c>
      <c r="J19" s="71">
        <f t="shared" si="13"/>
        <v>0.33225949574644564</v>
      </c>
      <c r="K19" s="71">
        <f t="shared" si="13"/>
        <v>-0.26440677966101683</v>
      </c>
      <c r="L19" s="71">
        <f t="shared" si="13"/>
        <v>3.8360758830311252E-2</v>
      </c>
      <c r="M19" s="71">
        <f t="shared" si="13"/>
        <v>0.2941685444794418</v>
      </c>
      <c r="N19" s="71">
        <f t="shared" si="13"/>
        <v>2.7157568577417142E-2</v>
      </c>
      <c r="T19" s="69" t="s">
        <v>68</v>
      </c>
      <c r="U19" s="60">
        <f>U18/U16</f>
        <v>2.0754212266536074E-4</v>
      </c>
    </row>
    <row r="20" spans="1:21" x14ac:dyDescent="0.2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21" x14ac:dyDescent="0.2">
      <c r="A21" s="47" t="s">
        <v>28</v>
      </c>
      <c r="B21" s="72" t="s">
        <v>29</v>
      </c>
    </row>
  </sheetData>
  <pageMargins left="0.7" right="0.7" top="0.75" bottom="0.75" header="0.3" footer="0.3"/>
  <pageSetup scale="57" fitToHeight="0" orientation="landscape" r:id="rId1"/>
  <ignoredErrors>
    <ignoredError sqref="B10" formulaRange="1"/>
    <ignoredError sqref="T16:V1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U16" sqref="U16"/>
    </sheetView>
  </sheetViews>
  <sheetFormatPr defaultRowHeight="12.75" x14ac:dyDescent="0.2"/>
  <cols>
    <col min="1" max="1" width="10" style="46" customWidth="1"/>
    <col min="2" max="2" width="10" style="46" bestFit="1" customWidth="1"/>
    <col min="3" max="3" width="8.28515625" style="46" customWidth="1"/>
    <col min="4" max="5" width="8.5703125" style="46" customWidth="1"/>
    <col min="6" max="6" width="7.85546875" style="46" customWidth="1"/>
    <col min="7" max="7" width="8.28515625" style="46" customWidth="1"/>
    <col min="8" max="8" width="8.42578125" style="46" customWidth="1"/>
    <col min="9" max="10" width="8.5703125" style="46" customWidth="1"/>
    <col min="11" max="11" width="8.28515625" style="46" customWidth="1"/>
    <col min="12" max="14" width="8.42578125" style="46" customWidth="1"/>
    <col min="15" max="15" width="9.7109375" style="52" bestFit="1" customWidth="1"/>
    <col min="16" max="16" width="9.7109375" style="46" bestFit="1" customWidth="1"/>
    <col min="17" max="17" width="10" style="46" bestFit="1" customWidth="1"/>
    <col min="18" max="18" width="9.42578125" style="46" bestFit="1" customWidth="1"/>
    <col min="19" max="19" width="11.140625" style="46" bestFit="1" customWidth="1"/>
    <col min="20" max="20" width="8.140625" style="46" customWidth="1"/>
    <col min="21" max="21" width="13.42578125" style="46" bestFit="1" customWidth="1"/>
    <col min="22" max="22" width="12.7109375" style="46" bestFit="1" customWidth="1"/>
    <col min="23" max="23" width="11" style="46" customWidth="1"/>
    <col min="24" max="16384" width="9.140625" style="46"/>
  </cols>
  <sheetData>
    <row r="1" spans="1:25" x14ac:dyDescent="0.2">
      <c r="B1" s="47" t="s">
        <v>45</v>
      </c>
      <c r="C1" s="47" t="s">
        <v>16</v>
      </c>
      <c r="D1" s="47" t="s">
        <v>30</v>
      </c>
      <c r="E1" s="47" t="s">
        <v>31</v>
      </c>
      <c r="F1" s="47" t="s">
        <v>32</v>
      </c>
      <c r="G1" s="47" t="s">
        <v>33</v>
      </c>
      <c r="H1" s="47" t="s">
        <v>34</v>
      </c>
      <c r="I1" s="47" t="s">
        <v>35</v>
      </c>
      <c r="J1" s="47" t="s">
        <v>36</v>
      </c>
      <c r="K1" s="47" t="s">
        <v>37</v>
      </c>
      <c r="L1" s="47" t="s">
        <v>38</v>
      </c>
      <c r="M1" s="47" t="s">
        <v>26</v>
      </c>
      <c r="N1" s="47" t="s">
        <v>27</v>
      </c>
      <c r="O1" s="48" t="s">
        <v>14</v>
      </c>
      <c r="P1" s="49" t="s">
        <v>25</v>
      </c>
      <c r="Q1" s="50" t="s">
        <v>24</v>
      </c>
      <c r="R1" s="47" t="s">
        <v>23</v>
      </c>
      <c r="S1" s="49" t="s">
        <v>15</v>
      </c>
      <c r="T1" s="47" t="s">
        <v>42</v>
      </c>
      <c r="U1" s="47" t="s">
        <v>43</v>
      </c>
      <c r="V1" s="47" t="s">
        <v>41</v>
      </c>
      <c r="W1" s="47" t="s">
        <v>44</v>
      </c>
    </row>
    <row r="2" spans="1:25" x14ac:dyDescent="0.2">
      <c r="A2" s="51" t="s">
        <v>77</v>
      </c>
    </row>
    <row r="3" spans="1:25" x14ac:dyDescent="0.2">
      <c r="A3" s="46" t="s">
        <v>54</v>
      </c>
      <c r="B3" s="53">
        <f>SUM(C3:N3)</f>
        <v>40.634999999999998</v>
      </c>
      <c r="C3" s="54">
        <v>0</v>
      </c>
      <c r="D3" s="57">
        <f>'17'!M3</f>
        <v>9.4499999999999993</v>
      </c>
      <c r="E3" s="54">
        <v>0</v>
      </c>
      <c r="F3" s="54">
        <v>0</v>
      </c>
      <c r="G3" s="62">
        <f>D3*1.1</f>
        <v>10.395</v>
      </c>
      <c r="H3" s="56">
        <v>0</v>
      </c>
      <c r="I3" s="54">
        <v>0</v>
      </c>
      <c r="J3" s="57">
        <f>G3</f>
        <v>10.395</v>
      </c>
      <c r="K3" s="56">
        <v>0</v>
      </c>
      <c r="L3" s="54">
        <v>0</v>
      </c>
      <c r="M3" s="58">
        <f>J3</f>
        <v>10.395</v>
      </c>
      <c r="N3" s="56">
        <v>0</v>
      </c>
      <c r="O3" s="52">
        <v>15</v>
      </c>
      <c r="P3" s="54">
        <v>2.2799999999999998</v>
      </c>
      <c r="Q3" s="54">
        <f t="shared" ref="Q3:Q14" si="0">O3*P3</f>
        <v>34.199999999999996</v>
      </c>
      <c r="R3" s="59">
        <f t="shared" ref="R3:R14" si="1">S3/O3</f>
        <v>110.82333333333332</v>
      </c>
      <c r="S3" s="54">
        <v>1662.35</v>
      </c>
      <c r="T3" s="60">
        <f t="shared" ref="T3:T14" si="2">P3/R3</f>
        <v>2.0573284807651818E-2</v>
      </c>
      <c r="U3" s="54">
        <v>1737.3</v>
      </c>
      <c r="V3" s="60">
        <f t="shared" ref="V3:V14" si="3">Q3/U3</f>
        <v>1.9685719219478499E-2</v>
      </c>
      <c r="W3" s="59">
        <f t="shared" ref="W3:W14" si="4">U3-S3</f>
        <v>74.950000000000045</v>
      </c>
      <c r="Y3" s="61"/>
    </row>
    <row r="4" spans="1:25" x14ac:dyDescent="0.2">
      <c r="A4" s="46" t="s">
        <v>64</v>
      </c>
      <c r="B4" s="53">
        <f>SUM(C4:N4)</f>
        <v>72</v>
      </c>
      <c r="C4" s="54">
        <v>0</v>
      </c>
      <c r="D4" s="79">
        <f>'17'!M4*1.2</f>
        <v>18</v>
      </c>
      <c r="E4" s="54"/>
      <c r="F4" s="54"/>
      <c r="G4" s="57">
        <f>D4</f>
        <v>18</v>
      </c>
      <c r="H4" s="56"/>
      <c r="I4" s="54"/>
      <c r="J4" s="57">
        <f>G4</f>
        <v>18</v>
      </c>
      <c r="K4" s="56"/>
      <c r="L4" s="56"/>
      <c r="M4" s="58">
        <f>J4</f>
        <v>18</v>
      </c>
      <c r="N4" s="56"/>
      <c r="O4" s="52">
        <v>30</v>
      </c>
      <c r="P4" s="54">
        <v>2</v>
      </c>
      <c r="Q4" s="54">
        <f t="shared" si="0"/>
        <v>60</v>
      </c>
      <c r="R4" s="59">
        <f t="shared" si="1"/>
        <v>93.490333333333339</v>
      </c>
      <c r="S4" s="54">
        <v>2804.71</v>
      </c>
      <c r="T4" s="60">
        <f t="shared" si="2"/>
        <v>2.1392586042763777E-2</v>
      </c>
      <c r="U4" s="54">
        <v>2367.3000000000002</v>
      </c>
      <c r="V4" s="60">
        <f t="shared" si="3"/>
        <v>2.534533012292485E-2</v>
      </c>
      <c r="W4" s="59">
        <f t="shared" si="4"/>
        <v>-437.40999999999985</v>
      </c>
      <c r="X4" s="61"/>
      <c r="Y4" s="61"/>
    </row>
    <row r="5" spans="1:25" x14ac:dyDescent="0.2">
      <c r="A5" s="46" t="s">
        <v>58</v>
      </c>
      <c r="B5" s="53">
        <f t="shared" ref="B5" si="5">SUM(C5:N5)</f>
        <v>80.224000000000004</v>
      </c>
      <c r="C5" s="62">
        <f>'17'!L5*1.09</f>
        <v>20.056000000000001</v>
      </c>
      <c r="D5" s="54">
        <v>0</v>
      </c>
      <c r="E5" s="54">
        <v>0</v>
      </c>
      <c r="F5" s="58">
        <f>C5</f>
        <v>20.056000000000001</v>
      </c>
      <c r="G5" s="54">
        <v>0</v>
      </c>
      <c r="H5" s="56">
        <v>0</v>
      </c>
      <c r="I5" s="58">
        <f>F5</f>
        <v>20.056000000000001</v>
      </c>
      <c r="J5" s="54">
        <v>0</v>
      </c>
      <c r="K5" s="56">
        <v>0</v>
      </c>
      <c r="L5" s="58">
        <f>I5</f>
        <v>20.056000000000001</v>
      </c>
      <c r="M5" s="56">
        <v>0</v>
      </c>
      <c r="N5" s="56">
        <v>0</v>
      </c>
      <c r="O5" s="52">
        <v>40</v>
      </c>
      <c r="P5" s="54">
        <v>1.84</v>
      </c>
      <c r="Q5" s="54">
        <f t="shared" si="0"/>
        <v>73.600000000000009</v>
      </c>
      <c r="R5" s="59">
        <f t="shared" si="1"/>
        <v>47.15175</v>
      </c>
      <c r="S5" s="54">
        <v>1886.07</v>
      </c>
      <c r="T5" s="60">
        <f t="shared" si="2"/>
        <v>3.9022941884447555E-2</v>
      </c>
      <c r="U5" s="54">
        <v>2288.8000000000002</v>
      </c>
      <c r="V5" s="60">
        <f t="shared" si="3"/>
        <v>3.2156588605382737E-2</v>
      </c>
      <c r="W5" s="59">
        <f t="shared" si="4"/>
        <v>402.73000000000025</v>
      </c>
      <c r="X5" s="61"/>
      <c r="Y5" s="61"/>
    </row>
    <row r="6" spans="1:25" x14ac:dyDescent="0.2">
      <c r="A6" s="46" t="s">
        <v>56</v>
      </c>
      <c r="B6" s="53">
        <f>SUM(C6:N6)</f>
        <v>77.761920000000003</v>
      </c>
      <c r="C6" s="54">
        <v>0</v>
      </c>
      <c r="D6" s="54">
        <v>0</v>
      </c>
      <c r="E6" s="57">
        <f>'17'!N6</f>
        <v>19.391999999999999</v>
      </c>
      <c r="F6" s="54">
        <v>0</v>
      </c>
      <c r="G6" s="54">
        <v>0</v>
      </c>
      <c r="H6" s="57">
        <f>E6</f>
        <v>19.391999999999999</v>
      </c>
      <c r="I6" s="54">
        <v>0</v>
      </c>
      <c r="J6" s="54">
        <v>0</v>
      </c>
      <c r="K6" s="57">
        <f>H6</f>
        <v>19.391999999999999</v>
      </c>
      <c r="L6" s="54">
        <v>0</v>
      </c>
      <c r="M6" s="54">
        <v>0</v>
      </c>
      <c r="N6" s="62">
        <f>K6*1.01</f>
        <v>19.585919999999998</v>
      </c>
      <c r="O6" s="52">
        <v>40</v>
      </c>
      <c r="P6" s="54">
        <v>1.9</v>
      </c>
      <c r="Q6" s="54">
        <f t="shared" si="0"/>
        <v>76</v>
      </c>
      <c r="R6" s="59">
        <f t="shared" si="1"/>
        <v>46.298749999999998</v>
      </c>
      <c r="S6" s="54">
        <v>1851.95</v>
      </c>
      <c r="T6" s="60">
        <f t="shared" si="2"/>
        <v>4.1037824995275252E-2</v>
      </c>
      <c r="U6" s="54">
        <v>2230</v>
      </c>
      <c r="V6" s="60">
        <f t="shared" si="3"/>
        <v>3.4080717488789235E-2</v>
      </c>
      <c r="W6" s="59">
        <f t="shared" si="4"/>
        <v>378.04999999999995</v>
      </c>
      <c r="Y6" s="61"/>
    </row>
    <row r="7" spans="1:25" x14ac:dyDescent="0.2">
      <c r="A7" s="46" t="s">
        <v>65</v>
      </c>
      <c r="B7" s="53">
        <f>SUM(C7:N7)</f>
        <v>80.640000000000015</v>
      </c>
      <c r="C7" s="54">
        <v>0</v>
      </c>
      <c r="D7" s="79">
        <f>'17'!M7*1.12</f>
        <v>20.160000000000004</v>
      </c>
      <c r="E7" s="54">
        <v>0</v>
      </c>
      <c r="F7" s="54">
        <v>0</v>
      </c>
      <c r="G7" s="58">
        <f>D7</f>
        <v>20.160000000000004</v>
      </c>
      <c r="H7" s="56">
        <v>0</v>
      </c>
      <c r="I7" s="54">
        <v>0</v>
      </c>
      <c r="J7" s="58">
        <f>G7</f>
        <v>20.160000000000004</v>
      </c>
      <c r="K7" s="56">
        <v>0</v>
      </c>
      <c r="L7" s="54">
        <v>0</v>
      </c>
      <c r="M7" s="58">
        <f>J7</f>
        <v>20.160000000000004</v>
      </c>
      <c r="N7" s="56">
        <f>K7</f>
        <v>0</v>
      </c>
      <c r="O7" s="52">
        <v>30</v>
      </c>
      <c r="P7" s="54">
        <v>2.2799999999999998</v>
      </c>
      <c r="Q7" s="54">
        <f t="shared" si="0"/>
        <v>68.399999999999991</v>
      </c>
      <c r="R7" s="59">
        <f t="shared" si="1"/>
        <v>56.951999999999998</v>
      </c>
      <c r="S7" s="54">
        <v>1708.56</v>
      </c>
      <c r="T7" s="60">
        <f t="shared" si="2"/>
        <v>4.003371260008428E-2</v>
      </c>
      <c r="U7" s="54">
        <v>2012.7</v>
      </c>
      <c r="V7" s="60">
        <f t="shared" si="3"/>
        <v>3.398420032791772E-2</v>
      </c>
      <c r="W7" s="59">
        <f t="shared" si="4"/>
        <v>304.1400000000001</v>
      </c>
      <c r="X7" s="61"/>
      <c r="Y7" s="61"/>
    </row>
    <row r="8" spans="1:25" x14ac:dyDescent="0.2">
      <c r="A8" s="46" t="s">
        <v>69</v>
      </c>
      <c r="B8" s="53">
        <f>SUM(C8:N8)</f>
        <v>39.9</v>
      </c>
      <c r="C8" s="54">
        <v>0</v>
      </c>
      <c r="D8" s="54">
        <v>0</v>
      </c>
      <c r="E8" s="79">
        <f>'17'!N8*1.05</f>
        <v>9.9749999999999996</v>
      </c>
      <c r="F8" s="54">
        <v>0</v>
      </c>
      <c r="G8" s="54">
        <v>0</v>
      </c>
      <c r="H8" s="58">
        <f>E8</f>
        <v>9.9749999999999996</v>
      </c>
      <c r="I8" s="56">
        <v>0</v>
      </c>
      <c r="J8" s="54">
        <v>0</v>
      </c>
      <c r="K8" s="58">
        <f>H8</f>
        <v>9.9749999999999996</v>
      </c>
      <c r="L8" s="56">
        <v>0</v>
      </c>
      <c r="M8" s="54">
        <v>0</v>
      </c>
      <c r="N8" s="58">
        <f>K8</f>
        <v>9.9749999999999996</v>
      </c>
      <c r="O8" s="52">
        <v>25</v>
      </c>
      <c r="P8" s="54">
        <f>0.38*4</f>
        <v>1.52</v>
      </c>
      <c r="Q8" s="54">
        <f t="shared" si="0"/>
        <v>38</v>
      </c>
      <c r="R8" s="59">
        <f t="shared" si="1"/>
        <v>30.845199999999998</v>
      </c>
      <c r="S8" s="54">
        <v>771.13</v>
      </c>
      <c r="T8" s="60">
        <f t="shared" si="2"/>
        <v>4.9278331798788794E-2</v>
      </c>
      <c r="U8" s="54">
        <v>871</v>
      </c>
      <c r="V8" s="60">
        <f t="shared" si="3"/>
        <v>4.3628013777267508E-2</v>
      </c>
      <c r="W8" s="59">
        <f t="shared" si="4"/>
        <v>99.87</v>
      </c>
      <c r="X8" s="61"/>
      <c r="Y8" s="61"/>
    </row>
    <row r="9" spans="1:25" x14ac:dyDescent="0.2">
      <c r="A9" s="46" t="s">
        <v>60</v>
      </c>
      <c r="B9" s="53">
        <f t="shared" ref="B9:B11" si="6">SUM(C9:N9)</f>
        <v>63.150000000000006</v>
      </c>
      <c r="C9" s="54">
        <v>0</v>
      </c>
      <c r="D9" s="54">
        <v>0</v>
      </c>
      <c r="E9" s="58">
        <f>'17'!N9</f>
        <v>15</v>
      </c>
      <c r="F9" s="54">
        <v>0</v>
      </c>
      <c r="G9" s="54">
        <v>0</v>
      </c>
      <c r="H9" s="62">
        <f>E9*1.07</f>
        <v>16.05</v>
      </c>
      <c r="I9" s="54">
        <v>0</v>
      </c>
      <c r="J9" s="54">
        <v>0</v>
      </c>
      <c r="K9" s="58">
        <f>H9</f>
        <v>16.05</v>
      </c>
      <c r="L9" s="54">
        <v>0</v>
      </c>
      <c r="M9" s="54">
        <v>0</v>
      </c>
      <c r="N9" s="58">
        <f>K9</f>
        <v>16.05</v>
      </c>
      <c r="O9" s="52">
        <v>10</v>
      </c>
      <c r="P9" s="54">
        <v>5.6</v>
      </c>
      <c r="Q9" s="54">
        <f t="shared" si="0"/>
        <v>56</v>
      </c>
      <c r="R9" s="59">
        <f t="shared" si="1"/>
        <v>152.44499999999999</v>
      </c>
      <c r="S9" s="54">
        <v>1524.45</v>
      </c>
      <c r="T9" s="60">
        <f t="shared" si="2"/>
        <v>3.6734560005247795E-2</v>
      </c>
      <c r="U9" s="54">
        <v>1659.9</v>
      </c>
      <c r="V9" s="60">
        <f t="shared" si="3"/>
        <v>3.3736972106753416E-2</v>
      </c>
      <c r="W9" s="59">
        <f t="shared" si="4"/>
        <v>135.45000000000005</v>
      </c>
      <c r="X9" s="61"/>
      <c r="Y9" s="61"/>
    </row>
    <row r="10" spans="1:25" x14ac:dyDescent="0.2">
      <c r="A10" s="46" t="s">
        <v>63</v>
      </c>
      <c r="B10" s="53">
        <f t="shared" si="6"/>
        <v>25</v>
      </c>
      <c r="C10" s="54">
        <v>0</v>
      </c>
      <c r="D10" s="58">
        <f>'17'!M10</f>
        <v>6.25</v>
      </c>
      <c r="E10" s="54">
        <v>0</v>
      </c>
      <c r="F10" s="54">
        <v>0</v>
      </c>
      <c r="G10" s="58">
        <f>D10</f>
        <v>6.25</v>
      </c>
      <c r="H10" s="54">
        <v>0</v>
      </c>
      <c r="I10" s="54">
        <v>0</v>
      </c>
      <c r="J10" s="58">
        <f>G10</f>
        <v>6.25</v>
      </c>
      <c r="K10" s="54">
        <v>0</v>
      </c>
      <c r="L10" s="54">
        <v>0</v>
      </c>
      <c r="M10" s="58">
        <f>J10</f>
        <v>6.25</v>
      </c>
      <c r="N10" s="56">
        <v>0</v>
      </c>
      <c r="O10" s="52">
        <v>50</v>
      </c>
      <c r="P10" s="54">
        <v>0.5</v>
      </c>
      <c r="Q10" s="54">
        <f t="shared" si="0"/>
        <v>25</v>
      </c>
      <c r="R10" s="59">
        <f t="shared" si="1"/>
        <v>29.544</v>
      </c>
      <c r="S10" s="54">
        <v>1477.2</v>
      </c>
      <c r="T10" s="60">
        <f t="shared" si="2"/>
        <v>1.6923910100189548E-2</v>
      </c>
      <c r="U10" s="54">
        <v>1035.5</v>
      </c>
      <c r="V10" s="60">
        <f t="shared" si="3"/>
        <v>2.4142926122646065E-2</v>
      </c>
      <c r="W10" s="59">
        <f t="shared" si="4"/>
        <v>-441.70000000000005</v>
      </c>
      <c r="X10" s="61"/>
      <c r="Y10" s="61"/>
    </row>
    <row r="11" spans="1:25" x14ac:dyDescent="0.2">
      <c r="A11" s="46" t="s">
        <v>66</v>
      </c>
      <c r="B11" s="53">
        <f t="shared" si="6"/>
        <v>80.63712000000001</v>
      </c>
      <c r="C11" s="58">
        <f>'17'!L11</f>
        <v>19.764000000000003</v>
      </c>
      <c r="D11" s="56">
        <v>0</v>
      </c>
      <c r="E11" s="56">
        <v>0</v>
      </c>
      <c r="F11" s="58">
        <f>C11</f>
        <v>19.764000000000003</v>
      </c>
      <c r="G11" s="56"/>
      <c r="H11" s="56"/>
      <c r="I11" s="58">
        <f>F11</f>
        <v>19.764000000000003</v>
      </c>
      <c r="J11" s="56">
        <v>0</v>
      </c>
      <c r="K11" s="56">
        <v>0</v>
      </c>
      <c r="L11" s="62">
        <f>I11*1.08</f>
        <v>21.345120000000005</v>
      </c>
      <c r="M11" s="56">
        <v>0</v>
      </c>
      <c r="N11" s="56">
        <v>0</v>
      </c>
      <c r="O11" s="52">
        <v>30</v>
      </c>
      <c r="P11" s="54">
        <v>2.2599999999999998</v>
      </c>
      <c r="Q11" s="54">
        <f t="shared" si="0"/>
        <v>67.8</v>
      </c>
      <c r="R11" s="59">
        <f t="shared" si="1"/>
        <v>58.021666666666668</v>
      </c>
      <c r="S11" s="54">
        <v>1740.65</v>
      </c>
      <c r="T11" s="60">
        <f t="shared" si="2"/>
        <v>3.8950966592939416E-2</v>
      </c>
      <c r="U11" s="54">
        <v>2028.6</v>
      </c>
      <c r="V11" s="60">
        <f t="shared" si="3"/>
        <v>3.3422064477965099E-2</v>
      </c>
      <c r="W11" s="59">
        <f t="shared" si="4"/>
        <v>287.94999999999982</v>
      </c>
      <c r="X11" s="61"/>
      <c r="Y11" s="61"/>
    </row>
    <row r="12" spans="1:25" x14ac:dyDescent="0.2">
      <c r="A12" s="46" t="s">
        <v>85</v>
      </c>
      <c r="B12" s="53">
        <f t="shared" ref="B12" si="7">SUM(C12:N12)</f>
        <v>107.79978367499073</v>
      </c>
      <c r="C12" s="56">
        <v>0</v>
      </c>
      <c r="D12" s="58">
        <f>'17'!M12*1.015</f>
        <v>26.351095049999991</v>
      </c>
      <c r="E12" s="56">
        <v>0</v>
      </c>
      <c r="F12" s="56">
        <v>0</v>
      </c>
      <c r="G12" s="58">
        <f>D12*1.015</f>
        <v>26.746361475749989</v>
      </c>
      <c r="H12" s="56">
        <v>0</v>
      </c>
      <c r="I12" s="56">
        <v>0</v>
      </c>
      <c r="J12" s="58">
        <f>G12*1.015</f>
        <v>27.147556897886236</v>
      </c>
      <c r="K12" s="56">
        <v>0</v>
      </c>
      <c r="L12" s="56">
        <v>0</v>
      </c>
      <c r="M12" s="58">
        <f>J12*1.015</f>
        <v>27.554770251354526</v>
      </c>
      <c r="N12" s="56">
        <v>0</v>
      </c>
      <c r="O12" s="52">
        <v>40</v>
      </c>
      <c r="P12" s="54">
        <f>0.63*4</f>
        <v>2.52</v>
      </c>
      <c r="Q12" s="54">
        <f t="shared" si="0"/>
        <v>100.8</v>
      </c>
      <c r="R12" s="59">
        <f t="shared" si="1"/>
        <v>34.329750000000004</v>
      </c>
      <c r="S12" s="54">
        <v>1373.19</v>
      </c>
      <c r="T12" s="60">
        <f t="shared" si="2"/>
        <v>7.3405719528979951E-2</v>
      </c>
      <c r="U12" s="54">
        <v>1374</v>
      </c>
      <c r="V12" s="60">
        <f t="shared" si="3"/>
        <v>7.3362445414847155E-2</v>
      </c>
      <c r="W12" s="59">
        <f t="shared" si="4"/>
        <v>0.80999999999994543</v>
      </c>
      <c r="X12" s="61"/>
      <c r="Y12" s="61"/>
    </row>
    <row r="13" spans="1:25" x14ac:dyDescent="0.2">
      <c r="A13" s="46" t="s">
        <v>59</v>
      </c>
      <c r="B13" s="53">
        <f>SUM(C13:N13)</f>
        <v>119.952</v>
      </c>
      <c r="C13" s="54">
        <v>0</v>
      </c>
      <c r="D13" s="62">
        <f>'17'!M13*1.02</f>
        <v>29.988</v>
      </c>
      <c r="E13" s="54">
        <v>0</v>
      </c>
      <c r="F13" s="54">
        <v>0</v>
      </c>
      <c r="G13" s="58">
        <f>D13</f>
        <v>29.988</v>
      </c>
      <c r="H13" s="56">
        <v>0</v>
      </c>
      <c r="I13" s="54">
        <v>0</v>
      </c>
      <c r="J13" s="58">
        <f>G13</f>
        <v>29.988</v>
      </c>
      <c r="K13" s="56">
        <v>0</v>
      </c>
      <c r="L13" s="54">
        <v>0</v>
      </c>
      <c r="M13" s="58">
        <f>J13</f>
        <v>29.988</v>
      </c>
      <c r="N13" s="56">
        <v>0</v>
      </c>
      <c r="O13" s="52">
        <v>60</v>
      </c>
      <c r="P13" s="54">
        <v>1.92</v>
      </c>
      <c r="Q13" s="54">
        <f t="shared" si="0"/>
        <v>115.19999999999999</v>
      </c>
      <c r="R13" s="59">
        <f t="shared" si="1"/>
        <v>33.1995</v>
      </c>
      <c r="S13" s="54">
        <v>1991.97</v>
      </c>
      <c r="T13" s="60">
        <f t="shared" si="2"/>
        <v>5.7832196268016084E-2</v>
      </c>
      <c r="U13" s="54">
        <v>2551.8000000000002</v>
      </c>
      <c r="V13" s="60">
        <f t="shared" si="3"/>
        <v>4.5144603809075937E-2</v>
      </c>
      <c r="W13" s="59">
        <f t="shared" si="4"/>
        <v>559.83000000000015</v>
      </c>
      <c r="X13" s="61"/>
      <c r="Y13" s="61"/>
    </row>
    <row r="14" spans="1:25" x14ac:dyDescent="0.2">
      <c r="A14" s="46" t="s">
        <v>61</v>
      </c>
      <c r="B14" s="53">
        <f t="shared" ref="B14" si="8">SUM(C14:N14)</f>
        <v>62.118000000000002</v>
      </c>
      <c r="C14" s="58">
        <v>15.3</v>
      </c>
      <c r="D14" s="54">
        <v>0</v>
      </c>
      <c r="E14" s="54">
        <v>0</v>
      </c>
      <c r="F14" s="62">
        <f>C14*1.02</f>
        <v>15.606000000000002</v>
      </c>
      <c r="G14" s="54">
        <v>0</v>
      </c>
      <c r="H14" s="56">
        <v>0</v>
      </c>
      <c r="I14" s="58">
        <f>F14</f>
        <v>15.606000000000002</v>
      </c>
      <c r="J14" s="54">
        <v>0</v>
      </c>
      <c r="K14" s="56">
        <v>0</v>
      </c>
      <c r="L14" s="58">
        <f>I14</f>
        <v>15.606000000000002</v>
      </c>
      <c r="M14" s="54">
        <v>0</v>
      </c>
      <c r="N14" s="56">
        <v>0</v>
      </c>
      <c r="O14" s="52">
        <v>30</v>
      </c>
      <c r="P14" s="54">
        <v>2</v>
      </c>
      <c r="Q14" s="54">
        <f t="shared" si="0"/>
        <v>60</v>
      </c>
      <c r="R14" s="59">
        <f t="shared" si="1"/>
        <v>61.351999999999997</v>
      </c>
      <c r="S14" s="54">
        <v>1840.56</v>
      </c>
      <c r="T14" s="60">
        <f t="shared" si="2"/>
        <v>3.2598774286086846E-2</v>
      </c>
      <c r="U14" s="54">
        <v>2073.6</v>
      </c>
      <c r="V14" s="60">
        <f t="shared" si="3"/>
        <v>2.8935185185185185E-2</v>
      </c>
      <c r="W14" s="59">
        <f t="shared" si="4"/>
        <v>233.03999999999996</v>
      </c>
      <c r="Y14" s="61"/>
    </row>
    <row r="15" spans="1:25" x14ac:dyDescent="0.2">
      <c r="A15" s="46" t="s">
        <v>40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P15" s="54"/>
      <c r="Q15" s="54"/>
      <c r="R15" s="59"/>
      <c r="S15" s="54"/>
      <c r="T15" s="60"/>
      <c r="U15" s="54">
        <v>122.58</v>
      </c>
    </row>
    <row r="16" spans="1:25" x14ac:dyDescent="0.2">
      <c r="B16" s="63">
        <f>SUM(B3:B15)</f>
        <v>849.81782367499068</v>
      </c>
      <c r="C16" s="80">
        <f>SUM(C3:C15)</f>
        <v>55.120000000000005</v>
      </c>
      <c r="D16" s="80">
        <f t="shared" ref="D16:N16" si="9">SUM(D3:D15)</f>
        <v>110.19909504999998</v>
      </c>
      <c r="E16" s="80">
        <f t="shared" si="9"/>
        <v>44.366999999999997</v>
      </c>
      <c r="F16" s="80">
        <f t="shared" si="9"/>
        <v>55.426000000000009</v>
      </c>
      <c r="G16" s="80">
        <f t="shared" si="9"/>
        <v>111.53936147575</v>
      </c>
      <c r="H16" s="80">
        <f t="shared" si="9"/>
        <v>45.417000000000002</v>
      </c>
      <c r="I16" s="80">
        <f t="shared" si="9"/>
        <v>55.426000000000009</v>
      </c>
      <c r="J16" s="80">
        <f t="shared" si="9"/>
        <v>111.94055689788624</v>
      </c>
      <c r="K16" s="80">
        <f t="shared" si="9"/>
        <v>45.417000000000002</v>
      </c>
      <c r="L16" s="80">
        <f t="shared" si="9"/>
        <v>57.007120000000008</v>
      </c>
      <c r="M16" s="80">
        <f t="shared" si="9"/>
        <v>112.34777025135453</v>
      </c>
      <c r="N16" s="80">
        <f t="shared" si="9"/>
        <v>45.610919999999993</v>
      </c>
      <c r="Q16" s="80">
        <f>SUM(Q3:Q15)</f>
        <v>775</v>
      </c>
      <c r="R16" s="59"/>
      <c r="S16" s="80">
        <f>SUM(S3:S15)</f>
        <v>20632.79</v>
      </c>
      <c r="T16" s="81">
        <f>Q16/S16</f>
        <v>3.7561570684333044E-2</v>
      </c>
      <c r="U16" s="80">
        <f>SUM(U3:U15)</f>
        <v>22353.08</v>
      </c>
      <c r="V16" s="81">
        <f>Q16/U16</f>
        <v>3.4670837307431458E-2</v>
      </c>
      <c r="W16" s="59">
        <f>SUM(W3:W15)</f>
        <v>1597.7100000000005</v>
      </c>
    </row>
    <row r="17" spans="1:21" x14ac:dyDescent="0.2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21" x14ac:dyDescent="0.2">
      <c r="B18" s="68">
        <f>SUM(C18:N18)</f>
        <v>771.39567000000011</v>
      </c>
      <c r="C18" s="68">
        <f>'17'!C16</f>
        <v>51.7</v>
      </c>
      <c r="D18" s="68">
        <f>'17'!D16</f>
        <v>59.2</v>
      </c>
      <c r="E18" s="68">
        <f>'17'!E16</f>
        <v>60.7</v>
      </c>
      <c r="F18" s="70">
        <v>52</v>
      </c>
      <c r="G18" s="70">
        <v>103.3</v>
      </c>
      <c r="H18" s="70">
        <v>59</v>
      </c>
      <c r="I18" s="82">
        <f>'17'!I16</f>
        <v>36.700000000000003</v>
      </c>
      <c r="J18" s="82">
        <f>'17'!J16</f>
        <v>103.678</v>
      </c>
      <c r="K18" s="82">
        <f>'17'!K16</f>
        <v>59</v>
      </c>
      <c r="L18" s="82">
        <f>'17'!L16</f>
        <v>38.164000000000001</v>
      </c>
      <c r="M18" s="82">
        <f>'17'!M16</f>
        <v>104.06166999999999</v>
      </c>
      <c r="N18" s="82">
        <f>'17'!N16</f>
        <v>43.891999999999996</v>
      </c>
      <c r="T18" s="69" t="s">
        <v>67</v>
      </c>
      <c r="U18" s="70"/>
    </row>
    <row r="19" spans="1:21" x14ac:dyDescent="0.2">
      <c r="B19" s="71">
        <f>(B16-B18)/B16</f>
        <v>9.2281135427188687E-2</v>
      </c>
      <c r="C19" s="71">
        <f t="shared" ref="C19:N19" si="10">(C16-C18)/C16</f>
        <v>6.2046444121915845E-2</v>
      </c>
      <c r="D19" s="71">
        <f t="shared" si="10"/>
        <v>0.46279050682639872</v>
      </c>
      <c r="E19" s="71">
        <f t="shared" si="10"/>
        <v>-0.36813397344873455</v>
      </c>
      <c r="F19" s="71">
        <f t="shared" si="10"/>
        <v>6.1812145924295611E-2</v>
      </c>
      <c r="G19" s="71">
        <f t="shared" si="10"/>
        <v>7.3869541359543628E-2</v>
      </c>
      <c r="H19" s="71">
        <f t="shared" si="10"/>
        <v>-0.29907303432635352</v>
      </c>
      <c r="I19" s="71">
        <f t="shared" si="10"/>
        <v>0.33785587991195476</v>
      </c>
      <c r="J19" s="71">
        <f t="shared" si="10"/>
        <v>7.3812004575101967E-2</v>
      </c>
      <c r="K19" s="71">
        <f t="shared" si="10"/>
        <v>-0.29907303432635352</v>
      </c>
      <c r="L19" s="71">
        <f t="shared" si="10"/>
        <v>0.33053976415577568</v>
      </c>
      <c r="M19" s="71">
        <f t="shared" si="10"/>
        <v>7.375402496031859E-2</v>
      </c>
      <c r="N19" s="71">
        <f t="shared" si="10"/>
        <v>3.7686589088753247E-2</v>
      </c>
      <c r="T19" s="69" t="s">
        <v>68</v>
      </c>
      <c r="U19" s="60">
        <f>U18/U16</f>
        <v>0</v>
      </c>
    </row>
    <row r="20" spans="1:21" x14ac:dyDescent="0.2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21" x14ac:dyDescent="0.2">
      <c r="A21" s="47" t="s">
        <v>28</v>
      </c>
      <c r="B21" s="72" t="s">
        <v>29</v>
      </c>
    </row>
  </sheetData>
  <pageMargins left="0.7" right="0.7" top="0.75" bottom="0.75" header="0.3" footer="0.3"/>
  <pageSetup scale="57" fitToHeight="0" orientation="landscape" r:id="rId1"/>
  <ignoredErrors>
    <ignoredError sqref="B10" formulaRange="1"/>
    <ignoredError sqref="T16:V16 T15 V15 B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="80" zoomScaleNormal="80" workbookViewId="0">
      <pane xSplit="1" topLeftCell="B1" activePane="topRight" state="frozen"/>
      <selection pane="topRight" activeCell="U19" sqref="T19:U19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7.85546875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9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45</v>
      </c>
      <c r="C1" s="1" t="s">
        <v>16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26</v>
      </c>
      <c r="N1" s="1" t="s">
        <v>27</v>
      </c>
      <c r="O1" s="19" t="s">
        <v>14</v>
      </c>
      <c r="P1" s="10" t="s">
        <v>25</v>
      </c>
      <c r="Q1" s="11" t="s">
        <v>24</v>
      </c>
      <c r="R1" s="1" t="s">
        <v>23</v>
      </c>
      <c r="S1" s="10" t="s">
        <v>15</v>
      </c>
      <c r="T1" s="1" t="s">
        <v>42</v>
      </c>
      <c r="U1" s="1" t="s">
        <v>43</v>
      </c>
      <c r="V1" s="1" t="s">
        <v>41</v>
      </c>
      <c r="W1" s="1" t="s">
        <v>44</v>
      </c>
    </row>
    <row r="2" spans="1:25" x14ac:dyDescent="0.25">
      <c r="A2" s="3" t="s">
        <v>77</v>
      </c>
    </row>
    <row r="3" spans="1:25" x14ac:dyDescent="0.25">
      <c r="A3" t="s">
        <v>54</v>
      </c>
      <c r="B3" s="6">
        <f>SUM(C3:N3)</f>
        <v>44.698499999999996</v>
      </c>
      <c r="C3" s="2">
        <v>0</v>
      </c>
      <c r="D3" s="26">
        <f>'18'!M3</f>
        <v>10.395</v>
      </c>
      <c r="E3" s="2">
        <v>0</v>
      </c>
      <c r="F3" s="2">
        <v>0</v>
      </c>
      <c r="G3" s="20">
        <f>D3*1.1</f>
        <v>11.4345</v>
      </c>
      <c r="H3" s="18">
        <v>0</v>
      </c>
      <c r="I3" s="2">
        <v>0</v>
      </c>
      <c r="J3" s="26">
        <f>G3</f>
        <v>11.4345</v>
      </c>
      <c r="K3" s="18">
        <v>0</v>
      </c>
      <c r="L3" s="2">
        <v>0</v>
      </c>
      <c r="M3" s="16">
        <f>J3</f>
        <v>11.4345</v>
      </c>
      <c r="N3" s="18">
        <v>0</v>
      </c>
      <c r="O3" s="9">
        <v>15</v>
      </c>
      <c r="P3" s="2">
        <v>2.2799999999999998</v>
      </c>
      <c r="Q3" s="2">
        <f t="shared" ref="Q3:Q14" si="0">O3*P3</f>
        <v>34.199999999999996</v>
      </c>
      <c r="R3" s="4">
        <f t="shared" ref="R3:R14" si="1">S3/O3</f>
        <v>110.82333333333332</v>
      </c>
      <c r="S3" s="2">
        <v>1662.35</v>
      </c>
      <c r="T3" s="8">
        <f t="shared" ref="T3:T14" si="2">P3/R3</f>
        <v>2.0573284807651818E-2</v>
      </c>
      <c r="U3" s="2">
        <v>1737.3</v>
      </c>
      <c r="V3" s="8">
        <f t="shared" ref="V3:V14" si="3">Q3/U3</f>
        <v>1.9685719219478499E-2</v>
      </c>
      <c r="W3" s="4">
        <f t="shared" ref="W3:W14" si="4">U3-S3</f>
        <v>74.950000000000045</v>
      </c>
      <c r="Y3" s="27"/>
    </row>
    <row r="4" spans="1:25" x14ac:dyDescent="0.25">
      <c r="A4" t="s">
        <v>64</v>
      </c>
      <c r="B4" s="6">
        <f>SUM(C4:N4)</f>
        <v>86.399999999999991</v>
      </c>
      <c r="C4" s="2">
        <v>0</v>
      </c>
      <c r="D4" s="28">
        <f>'18'!M4*1.2</f>
        <v>21.599999999999998</v>
      </c>
      <c r="E4" s="2"/>
      <c r="F4" s="2"/>
      <c r="G4" s="26">
        <f>D4</f>
        <v>21.599999999999998</v>
      </c>
      <c r="H4" s="18"/>
      <c r="I4" s="2"/>
      <c r="J4" s="26">
        <f>G4</f>
        <v>21.599999999999998</v>
      </c>
      <c r="K4" s="18"/>
      <c r="L4" s="18"/>
      <c r="M4" s="16">
        <f>J4</f>
        <v>21.599999999999998</v>
      </c>
      <c r="N4" s="18"/>
      <c r="O4" s="9">
        <v>30</v>
      </c>
      <c r="P4" s="2">
        <v>2</v>
      </c>
      <c r="Q4" s="2">
        <f t="shared" si="0"/>
        <v>60</v>
      </c>
      <c r="R4" s="4">
        <f t="shared" si="1"/>
        <v>93.490333333333339</v>
      </c>
      <c r="S4" s="2">
        <v>2804.71</v>
      </c>
      <c r="T4" s="8">
        <f t="shared" si="2"/>
        <v>2.1392586042763777E-2</v>
      </c>
      <c r="U4" s="2">
        <v>2367.3000000000002</v>
      </c>
      <c r="V4" s="8">
        <f t="shared" si="3"/>
        <v>2.534533012292485E-2</v>
      </c>
      <c r="W4" s="4">
        <f t="shared" si="4"/>
        <v>-437.40999999999985</v>
      </c>
      <c r="X4" s="27"/>
      <c r="Y4" s="27"/>
    </row>
    <row r="5" spans="1:25" x14ac:dyDescent="0.25">
      <c r="A5" t="s">
        <v>58</v>
      </c>
      <c r="B5" s="6">
        <f t="shared" ref="B5" si="5">SUM(C5:N5)</f>
        <v>87.444160000000011</v>
      </c>
      <c r="C5" s="20">
        <f>'18'!L5*1.09</f>
        <v>21.861040000000003</v>
      </c>
      <c r="D5" s="2">
        <v>0</v>
      </c>
      <c r="E5" s="2">
        <v>0</v>
      </c>
      <c r="F5" s="16">
        <f>C5</f>
        <v>21.861040000000003</v>
      </c>
      <c r="G5" s="2">
        <v>0</v>
      </c>
      <c r="H5" s="18">
        <v>0</v>
      </c>
      <c r="I5" s="16">
        <f>F5</f>
        <v>21.861040000000003</v>
      </c>
      <c r="J5" s="2">
        <v>0</v>
      </c>
      <c r="K5" s="18">
        <v>0</v>
      </c>
      <c r="L5" s="16">
        <f>I5</f>
        <v>21.861040000000003</v>
      </c>
      <c r="M5" s="18">
        <v>0</v>
      </c>
      <c r="N5" s="18">
        <v>0</v>
      </c>
      <c r="O5" s="9">
        <v>40</v>
      </c>
      <c r="P5" s="2">
        <v>1.84</v>
      </c>
      <c r="Q5" s="2">
        <f t="shared" si="0"/>
        <v>73.600000000000009</v>
      </c>
      <c r="R5" s="4">
        <f t="shared" si="1"/>
        <v>47.15175</v>
      </c>
      <c r="S5" s="2">
        <v>1886.07</v>
      </c>
      <c r="T5" s="8">
        <f t="shared" si="2"/>
        <v>3.9022941884447555E-2</v>
      </c>
      <c r="U5" s="2">
        <v>2288.8000000000002</v>
      </c>
      <c r="V5" s="8">
        <f t="shared" si="3"/>
        <v>3.2156588605382737E-2</v>
      </c>
      <c r="W5" s="4">
        <f t="shared" si="4"/>
        <v>402.73000000000025</v>
      </c>
      <c r="X5" s="27"/>
      <c r="Y5" s="27"/>
    </row>
    <row r="6" spans="1:25" x14ac:dyDescent="0.25">
      <c r="A6" t="s">
        <v>56</v>
      </c>
      <c r="B6" s="6">
        <f>SUM(C6:N6)</f>
        <v>78.539539199999993</v>
      </c>
      <c r="C6" s="2">
        <v>0</v>
      </c>
      <c r="D6" s="2">
        <v>0</v>
      </c>
      <c r="E6" s="26">
        <f>'18'!N6</f>
        <v>19.585919999999998</v>
      </c>
      <c r="F6" s="2">
        <v>0</v>
      </c>
      <c r="G6" s="2">
        <v>0</v>
      </c>
      <c r="H6" s="26">
        <f>E6</f>
        <v>19.585919999999998</v>
      </c>
      <c r="I6" s="2">
        <v>0</v>
      </c>
      <c r="J6" s="2">
        <v>0</v>
      </c>
      <c r="K6" s="26">
        <f>H6</f>
        <v>19.585919999999998</v>
      </c>
      <c r="L6" s="2">
        <v>0</v>
      </c>
      <c r="M6" s="2">
        <v>0</v>
      </c>
      <c r="N6" s="20">
        <f>K6*1.01</f>
        <v>19.781779199999999</v>
      </c>
      <c r="O6" s="9">
        <v>40</v>
      </c>
      <c r="P6" s="2">
        <v>1.9</v>
      </c>
      <c r="Q6" s="2">
        <f t="shared" si="0"/>
        <v>76</v>
      </c>
      <c r="R6" s="4">
        <f t="shared" si="1"/>
        <v>46.298749999999998</v>
      </c>
      <c r="S6" s="2">
        <v>1851.95</v>
      </c>
      <c r="T6" s="8">
        <f t="shared" si="2"/>
        <v>4.1037824995275252E-2</v>
      </c>
      <c r="U6" s="2">
        <v>2230</v>
      </c>
      <c r="V6" s="8">
        <f t="shared" si="3"/>
        <v>3.4080717488789235E-2</v>
      </c>
      <c r="W6" s="4">
        <f t="shared" si="4"/>
        <v>378.04999999999995</v>
      </c>
      <c r="Y6" s="27"/>
    </row>
    <row r="7" spans="1:25" x14ac:dyDescent="0.25">
      <c r="A7" t="s">
        <v>65</v>
      </c>
      <c r="B7" s="6">
        <f>SUM(C7:N7)</f>
        <v>90.316800000000029</v>
      </c>
      <c r="C7" s="2">
        <v>0</v>
      </c>
      <c r="D7" s="28">
        <f>'18'!M7*1.12</f>
        <v>22.579200000000007</v>
      </c>
      <c r="E7" s="2">
        <v>0</v>
      </c>
      <c r="F7" s="2">
        <v>0</v>
      </c>
      <c r="G7" s="16">
        <f>D7</f>
        <v>22.579200000000007</v>
      </c>
      <c r="H7" s="18">
        <v>0</v>
      </c>
      <c r="I7" s="2">
        <v>0</v>
      </c>
      <c r="J7" s="16">
        <f>G7</f>
        <v>22.579200000000007</v>
      </c>
      <c r="K7" s="18">
        <v>0</v>
      </c>
      <c r="L7" s="2">
        <v>0</v>
      </c>
      <c r="M7" s="16">
        <f>J7</f>
        <v>22.579200000000007</v>
      </c>
      <c r="N7" s="18">
        <f>K7</f>
        <v>0</v>
      </c>
      <c r="O7" s="9">
        <v>30</v>
      </c>
      <c r="P7" s="2">
        <v>2.2799999999999998</v>
      </c>
      <c r="Q7" s="2">
        <f t="shared" si="0"/>
        <v>68.399999999999991</v>
      </c>
      <c r="R7" s="4">
        <f t="shared" si="1"/>
        <v>56.951999999999998</v>
      </c>
      <c r="S7" s="2">
        <v>1708.56</v>
      </c>
      <c r="T7" s="8">
        <f t="shared" si="2"/>
        <v>4.003371260008428E-2</v>
      </c>
      <c r="U7" s="2">
        <v>2012.7</v>
      </c>
      <c r="V7" s="8">
        <f t="shared" si="3"/>
        <v>3.398420032791772E-2</v>
      </c>
      <c r="W7" s="4">
        <f t="shared" si="4"/>
        <v>304.1400000000001</v>
      </c>
      <c r="X7" s="27"/>
      <c r="Y7" s="27"/>
    </row>
    <row r="8" spans="1:25" x14ac:dyDescent="0.25">
      <c r="A8" t="s">
        <v>69</v>
      </c>
      <c r="B8" s="6">
        <f>SUM(C8:N8)</f>
        <v>41.895000000000003</v>
      </c>
      <c r="C8" s="2">
        <v>0</v>
      </c>
      <c r="D8" s="2">
        <v>0</v>
      </c>
      <c r="E8" s="28">
        <f>'18'!N8*1.05</f>
        <v>10.473750000000001</v>
      </c>
      <c r="F8" s="2">
        <v>0</v>
      </c>
      <c r="G8" s="2">
        <v>0</v>
      </c>
      <c r="H8" s="16">
        <f>E8</f>
        <v>10.473750000000001</v>
      </c>
      <c r="I8" s="18">
        <v>0</v>
      </c>
      <c r="J8" s="2">
        <v>0</v>
      </c>
      <c r="K8" s="16">
        <f>H8</f>
        <v>10.473750000000001</v>
      </c>
      <c r="L8" s="18">
        <v>0</v>
      </c>
      <c r="M8" s="2">
        <v>0</v>
      </c>
      <c r="N8" s="16">
        <f>K8</f>
        <v>10.473750000000001</v>
      </c>
      <c r="O8" s="9">
        <v>25</v>
      </c>
      <c r="P8" s="2">
        <f>0.38*4</f>
        <v>1.52</v>
      </c>
      <c r="Q8" s="2">
        <f>O8*P8</f>
        <v>38</v>
      </c>
      <c r="R8" s="4">
        <f>S8/O8</f>
        <v>30.845199999999998</v>
      </c>
      <c r="S8" s="2">
        <v>771.13</v>
      </c>
      <c r="T8" s="8">
        <f>P8/R8</f>
        <v>4.9278331798788794E-2</v>
      </c>
      <c r="U8" s="2">
        <v>871</v>
      </c>
      <c r="V8" s="8">
        <f>Q8/U8</f>
        <v>4.3628013777267508E-2</v>
      </c>
      <c r="W8" s="4">
        <f>U8-S8</f>
        <v>99.87</v>
      </c>
      <c r="X8" s="27"/>
      <c r="Y8" s="27"/>
    </row>
    <row r="9" spans="1:25" x14ac:dyDescent="0.25">
      <c r="A9" t="s">
        <v>60</v>
      </c>
      <c r="B9" s="6">
        <f t="shared" ref="B9:B11" si="6">SUM(C9:N9)</f>
        <v>67.57050000000001</v>
      </c>
      <c r="C9" s="2">
        <v>0</v>
      </c>
      <c r="D9" s="2">
        <v>0</v>
      </c>
      <c r="E9" s="16">
        <f>'18'!N9</f>
        <v>16.05</v>
      </c>
      <c r="F9" s="2">
        <v>0</v>
      </c>
      <c r="G9" s="2">
        <v>0</v>
      </c>
      <c r="H9" s="20">
        <f>E9*1.07</f>
        <v>17.173500000000001</v>
      </c>
      <c r="I9" s="2">
        <v>0</v>
      </c>
      <c r="J9" s="2">
        <v>0</v>
      </c>
      <c r="K9" s="16">
        <f>H9</f>
        <v>17.173500000000001</v>
      </c>
      <c r="L9" s="2">
        <v>0</v>
      </c>
      <c r="M9" s="2">
        <v>0</v>
      </c>
      <c r="N9" s="16">
        <f>K9</f>
        <v>17.173500000000001</v>
      </c>
      <c r="O9" s="9">
        <v>10</v>
      </c>
      <c r="P9" s="2">
        <v>5.6</v>
      </c>
      <c r="Q9" s="2">
        <f t="shared" si="0"/>
        <v>56</v>
      </c>
      <c r="R9" s="4">
        <f t="shared" si="1"/>
        <v>152.44499999999999</v>
      </c>
      <c r="S9" s="2">
        <v>1524.45</v>
      </c>
      <c r="T9" s="8">
        <f t="shared" si="2"/>
        <v>3.6734560005247795E-2</v>
      </c>
      <c r="U9" s="2">
        <v>1659.9</v>
      </c>
      <c r="V9" s="8">
        <f t="shared" si="3"/>
        <v>3.3736972106753416E-2</v>
      </c>
      <c r="W9" s="4">
        <f t="shared" si="4"/>
        <v>135.45000000000005</v>
      </c>
      <c r="X9" s="27"/>
      <c r="Y9" s="27"/>
    </row>
    <row r="10" spans="1:25" x14ac:dyDescent="0.25">
      <c r="A10" t="s">
        <v>63</v>
      </c>
      <c r="B10" s="6">
        <f t="shared" si="6"/>
        <v>25</v>
      </c>
      <c r="C10" s="2">
        <v>0</v>
      </c>
      <c r="D10" s="16">
        <f>'18'!M10</f>
        <v>6.25</v>
      </c>
      <c r="E10" s="2">
        <v>0</v>
      </c>
      <c r="F10" s="2">
        <v>0</v>
      </c>
      <c r="G10" s="16">
        <f>D10</f>
        <v>6.25</v>
      </c>
      <c r="H10" s="2">
        <v>0</v>
      </c>
      <c r="I10" s="2">
        <v>0</v>
      </c>
      <c r="J10" s="16">
        <f>G10</f>
        <v>6.25</v>
      </c>
      <c r="K10" s="2">
        <v>0</v>
      </c>
      <c r="L10" s="2">
        <v>0</v>
      </c>
      <c r="M10" s="16">
        <f>J10</f>
        <v>6.25</v>
      </c>
      <c r="N10" s="18">
        <v>0</v>
      </c>
      <c r="O10" s="9">
        <v>50</v>
      </c>
      <c r="P10" s="2">
        <v>0.5</v>
      </c>
      <c r="Q10" s="2">
        <f t="shared" si="0"/>
        <v>25</v>
      </c>
      <c r="R10" s="4">
        <f t="shared" si="1"/>
        <v>29.544</v>
      </c>
      <c r="S10" s="2">
        <v>1477.2</v>
      </c>
      <c r="T10" s="8">
        <f t="shared" si="2"/>
        <v>1.6923910100189548E-2</v>
      </c>
      <c r="U10" s="2">
        <v>1035.5</v>
      </c>
      <c r="V10" s="8">
        <f t="shared" si="3"/>
        <v>2.4142926122646065E-2</v>
      </c>
      <c r="W10" s="4">
        <f t="shared" si="4"/>
        <v>-441.70000000000005</v>
      </c>
      <c r="X10" s="27"/>
      <c r="Y10" s="27"/>
    </row>
    <row r="11" spans="1:25" x14ac:dyDescent="0.25">
      <c r="A11" t="s">
        <v>66</v>
      </c>
      <c r="B11" s="6">
        <f t="shared" si="6"/>
        <v>87.088089600000018</v>
      </c>
      <c r="C11" s="16">
        <f>'18'!L11</f>
        <v>21.345120000000005</v>
      </c>
      <c r="D11" s="18">
        <v>0</v>
      </c>
      <c r="E11" s="18">
        <v>0</v>
      </c>
      <c r="F11" s="16">
        <f>C11</f>
        <v>21.345120000000005</v>
      </c>
      <c r="G11" s="18"/>
      <c r="H11" s="18"/>
      <c r="I11" s="16">
        <f>F11</f>
        <v>21.345120000000005</v>
      </c>
      <c r="J11" s="18">
        <v>0</v>
      </c>
      <c r="K11" s="18">
        <v>0</v>
      </c>
      <c r="L11" s="20">
        <f>I11*1.08</f>
        <v>23.052729600000006</v>
      </c>
      <c r="M11" s="18">
        <v>0</v>
      </c>
      <c r="N11" s="18">
        <v>0</v>
      </c>
      <c r="O11" s="9">
        <v>30</v>
      </c>
      <c r="P11" s="2">
        <v>2.2599999999999998</v>
      </c>
      <c r="Q11" s="2">
        <f t="shared" si="0"/>
        <v>67.8</v>
      </c>
      <c r="R11" s="4">
        <f t="shared" si="1"/>
        <v>58.021666666666668</v>
      </c>
      <c r="S11" s="2">
        <v>1740.65</v>
      </c>
      <c r="T11" s="8">
        <f t="shared" si="2"/>
        <v>3.8950966592939416E-2</v>
      </c>
      <c r="U11" s="2">
        <v>2028.6</v>
      </c>
      <c r="V11" s="8">
        <f t="shared" si="3"/>
        <v>3.3422064477965099E-2</v>
      </c>
      <c r="W11" s="4">
        <f t="shared" si="4"/>
        <v>287.94999999999982</v>
      </c>
      <c r="X11" s="27"/>
      <c r="Y11" s="27"/>
    </row>
    <row r="12" spans="1:25" x14ac:dyDescent="0.25">
      <c r="A12" t="s">
        <v>85</v>
      </c>
      <c r="B12" s="6">
        <f t="shared" ref="B12" si="7">SUM(C12:N12)</f>
        <v>114.41476115789504</v>
      </c>
      <c r="C12" s="18">
        <v>0</v>
      </c>
      <c r="D12" s="16">
        <f>'18'!M12*1.015</f>
        <v>27.968091805124843</v>
      </c>
      <c r="E12" s="18">
        <v>0</v>
      </c>
      <c r="F12" s="18">
        <v>0</v>
      </c>
      <c r="G12" s="16">
        <f>D12*1.015</f>
        <v>28.387613182201711</v>
      </c>
      <c r="H12" s="18">
        <v>0</v>
      </c>
      <c r="I12" s="18">
        <v>0</v>
      </c>
      <c r="J12" s="16">
        <f>G12*1.015</f>
        <v>28.813427379934733</v>
      </c>
      <c r="K12" s="18">
        <v>0</v>
      </c>
      <c r="L12" s="18">
        <v>0</v>
      </c>
      <c r="M12" s="16">
        <f>J12*1.015</f>
        <v>29.245628790633752</v>
      </c>
      <c r="N12" s="18">
        <v>0</v>
      </c>
      <c r="O12" s="9">
        <v>40</v>
      </c>
      <c r="P12" s="2">
        <f>0.63*4</f>
        <v>2.52</v>
      </c>
      <c r="Q12" s="2">
        <f t="shared" si="0"/>
        <v>100.8</v>
      </c>
      <c r="R12" s="4">
        <f t="shared" si="1"/>
        <v>34.329750000000004</v>
      </c>
      <c r="S12" s="2">
        <v>1373.19</v>
      </c>
      <c r="T12" s="8">
        <f t="shared" si="2"/>
        <v>7.3405719528979951E-2</v>
      </c>
      <c r="U12" s="2">
        <v>1374</v>
      </c>
      <c r="V12" s="8">
        <f t="shared" si="3"/>
        <v>7.3362445414847155E-2</v>
      </c>
      <c r="W12" s="4">
        <f t="shared" si="4"/>
        <v>0.80999999999994543</v>
      </c>
      <c r="X12" s="27"/>
      <c r="Y12" s="27"/>
    </row>
    <row r="13" spans="1:25" x14ac:dyDescent="0.25">
      <c r="A13" t="s">
        <v>59</v>
      </c>
      <c r="B13" s="6">
        <f>SUM(C13:N13)</f>
        <v>122.35104</v>
      </c>
      <c r="C13" s="2">
        <v>0</v>
      </c>
      <c r="D13" s="20">
        <f>'18'!M13*1.02</f>
        <v>30.587759999999999</v>
      </c>
      <c r="E13" s="2">
        <v>0</v>
      </c>
      <c r="F13" s="2">
        <v>0</v>
      </c>
      <c r="G13" s="16">
        <f>D13</f>
        <v>30.587759999999999</v>
      </c>
      <c r="H13" s="18">
        <v>0</v>
      </c>
      <c r="I13" s="2">
        <v>0</v>
      </c>
      <c r="J13" s="16">
        <f>G13</f>
        <v>30.587759999999999</v>
      </c>
      <c r="K13" s="18">
        <v>0</v>
      </c>
      <c r="L13" s="2">
        <v>0</v>
      </c>
      <c r="M13" s="16">
        <f>J13</f>
        <v>30.587759999999999</v>
      </c>
      <c r="N13" s="18">
        <v>0</v>
      </c>
      <c r="O13" s="9">
        <v>60</v>
      </c>
      <c r="P13" s="2">
        <v>1.92</v>
      </c>
      <c r="Q13" s="2">
        <f t="shared" si="0"/>
        <v>115.19999999999999</v>
      </c>
      <c r="R13" s="4">
        <f t="shared" si="1"/>
        <v>33.1995</v>
      </c>
      <c r="S13" s="2">
        <v>1991.97</v>
      </c>
      <c r="T13" s="8">
        <f t="shared" si="2"/>
        <v>5.7832196268016084E-2</v>
      </c>
      <c r="U13" s="2">
        <v>2551.8000000000002</v>
      </c>
      <c r="V13" s="8">
        <f t="shared" si="3"/>
        <v>4.5144603809075937E-2</v>
      </c>
      <c r="W13" s="4">
        <f t="shared" si="4"/>
        <v>559.83000000000015</v>
      </c>
      <c r="X13" s="27"/>
      <c r="Y13" s="27"/>
    </row>
    <row r="14" spans="1:25" x14ac:dyDescent="0.25">
      <c r="A14" t="s">
        <v>61</v>
      </c>
      <c r="B14" s="6">
        <f t="shared" ref="B14" si="8">SUM(C14:N14)</f>
        <v>63.360360000000007</v>
      </c>
      <c r="C14" s="16">
        <f>'18'!L14</f>
        <v>15.606000000000002</v>
      </c>
      <c r="D14" s="2">
        <v>0</v>
      </c>
      <c r="E14" s="2">
        <v>0</v>
      </c>
      <c r="F14" s="20">
        <f>C14*1.02</f>
        <v>15.918120000000002</v>
      </c>
      <c r="G14" s="2">
        <v>0</v>
      </c>
      <c r="H14" s="18">
        <v>0</v>
      </c>
      <c r="I14" s="16">
        <f>F14</f>
        <v>15.918120000000002</v>
      </c>
      <c r="J14" s="2">
        <v>0</v>
      </c>
      <c r="K14" s="18">
        <v>0</v>
      </c>
      <c r="L14" s="16">
        <f>I14</f>
        <v>15.918120000000002</v>
      </c>
      <c r="M14" s="2">
        <v>0</v>
      </c>
      <c r="N14" s="18">
        <v>0</v>
      </c>
      <c r="O14" s="9">
        <v>30</v>
      </c>
      <c r="P14" s="2">
        <v>2</v>
      </c>
      <c r="Q14" s="2">
        <f t="shared" si="0"/>
        <v>60</v>
      </c>
      <c r="R14" s="4">
        <f t="shared" si="1"/>
        <v>61.351999999999997</v>
      </c>
      <c r="S14" s="2">
        <v>1840.56</v>
      </c>
      <c r="T14" s="8">
        <f t="shared" si="2"/>
        <v>3.2598774286086846E-2</v>
      </c>
      <c r="U14" s="2">
        <v>2073.6</v>
      </c>
      <c r="V14" s="8">
        <f t="shared" si="3"/>
        <v>2.8935185185185185E-2</v>
      </c>
      <c r="W14" s="4">
        <f t="shared" si="4"/>
        <v>233.03999999999996</v>
      </c>
      <c r="Y14" s="27"/>
    </row>
    <row r="15" spans="1:25" x14ac:dyDescent="0.25">
      <c r="A15" t="s">
        <v>40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  <c r="R15" s="4"/>
      <c r="S15" s="2"/>
      <c r="T15" s="8"/>
      <c r="U15" s="2">
        <v>63</v>
      </c>
    </row>
    <row r="16" spans="1:25" x14ac:dyDescent="0.25">
      <c r="B16" s="7">
        <f>SUM(B3:B15)</f>
        <v>909.07874995789518</v>
      </c>
      <c r="C16" s="5">
        <f>SUM(C3:C15)</f>
        <v>58.812160000000013</v>
      </c>
      <c r="D16" s="5">
        <f t="shared" ref="D16:N16" si="9">SUM(D3:D15)</f>
        <v>119.38005180512485</v>
      </c>
      <c r="E16" s="5">
        <f t="shared" si="9"/>
        <v>46.109669999999994</v>
      </c>
      <c r="F16" s="5">
        <f t="shared" si="9"/>
        <v>59.124280000000013</v>
      </c>
      <c r="G16" s="5">
        <f t="shared" si="9"/>
        <v>120.83907318220172</v>
      </c>
      <c r="H16" s="5">
        <f t="shared" si="9"/>
        <v>47.233170000000001</v>
      </c>
      <c r="I16" s="5">
        <f t="shared" si="9"/>
        <v>59.124280000000013</v>
      </c>
      <c r="J16" s="5">
        <f t="shared" si="9"/>
        <v>121.26488737993473</v>
      </c>
      <c r="K16" s="5">
        <f t="shared" si="9"/>
        <v>47.233170000000001</v>
      </c>
      <c r="L16" s="5">
        <f t="shared" si="9"/>
        <v>60.831889600000011</v>
      </c>
      <c r="M16" s="5">
        <f t="shared" si="9"/>
        <v>121.69708879063376</v>
      </c>
      <c r="N16" s="5">
        <f t="shared" si="9"/>
        <v>47.429029200000002</v>
      </c>
      <c r="Q16" s="5">
        <f>SUM(Q3:Q15)</f>
        <v>775</v>
      </c>
      <c r="R16" s="4"/>
      <c r="S16" s="5">
        <f>SUM(S3:S15)</f>
        <v>20632.79</v>
      </c>
      <c r="T16" s="12">
        <f>Q16/S16</f>
        <v>3.7561570684333044E-2</v>
      </c>
      <c r="U16" s="5">
        <f>SUM(U3:U15)</f>
        <v>22293.5</v>
      </c>
      <c r="V16" s="12">
        <f>Q16/U16</f>
        <v>3.4763496086303185E-2</v>
      </c>
      <c r="W16" s="4">
        <f>SUM(W3:W15)</f>
        <v>1597.7100000000005</v>
      </c>
    </row>
    <row r="17" spans="1:21" x14ac:dyDescent="0.25"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21" x14ac:dyDescent="0.25">
      <c r="B18" s="32">
        <f>SUM(C18:N18)</f>
        <v>849.81782367499068</v>
      </c>
      <c r="C18" s="38">
        <f>'18'!C16</f>
        <v>55.120000000000005</v>
      </c>
      <c r="D18" s="38">
        <f>'18'!D16</f>
        <v>110.19909504999998</v>
      </c>
      <c r="E18" s="38">
        <f>'18'!E16</f>
        <v>44.366999999999997</v>
      </c>
      <c r="F18" s="38">
        <f>'18'!F16</f>
        <v>55.426000000000009</v>
      </c>
      <c r="G18" s="38">
        <f>'18'!G16</f>
        <v>111.53936147575</v>
      </c>
      <c r="H18" s="38">
        <f>'18'!H16</f>
        <v>45.417000000000002</v>
      </c>
      <c r="I18" s="38">
        <f>'18'!I16</f>
        <v>55.426000000000009</v>
      </c>
      <c r="J18" s="38">
        <f>'18'!J16</f>
        <v>111.94055689788624</v>
      </c>
      <c r="K18" s="38">
        <f>'18'!K16</f>
        <v>45.417000000000002</v>
      </c>
      <c r="L18" s="38">
        <f>'18'!L16</f>
        <v>57.007120000000008</v>
      </c>
      <c r="M18" s="38">
        <f>'18'!M16</f>
        <v>112.34777025135453</v>
      </c>
      <c r="N18" s="38">
        <f>'18'!N16</f>
        <v>45.610919999999993</v>
      </c>
      <c r="T18" s="29" t="s">
        <v>67</v>
      </c>
      <c r="U18" s="31"/>
    </row>
    <row r="19" spans="1:21" x14ac:dyDescent="0.25">
      <c r="B19" s="33">
        <f>(B16-B18)/B16</f>
        <v>6.5187890802253637E-2</v>
      </c>
      <c r="C19" s="33">
        <f t="shared" ref="C19:N19" si="10">(C16-C18)/C16</f>
        <v>6.2778853896881315E-2</v>
      </c>
      <c r="D19" s="33">
        <f t="shared" si="10"/>
        <v>7.6905283724552215E-2</v>
      </c>
      <c r="E19" s="33">
        <f t="shared" si="10"/>
        <v>3.7794024550598541E-2</v>
      </c>
      <c r="F19" s="33">
        <f t="shared" si="10"/>
        <v>6.2550951994679735E-2</v>
      </c>
      <c r="G19" s="33">
        <f t="shared" si="10"/>
        <v>7.6959475619525555E-2</v>
      </c>
      <c r="H19" s="33">
        <f t="shared" si="10"/>
        <v>3.8451156253116181E-2</v>
      </c>
      <c r="I19" s="33">
        <f t="shared" si="10"/>
        <v>6.2550951994679735E-2</v>
      </c>
      <c r="J19" s="33">
        <f t="shared" si="10"/>
        <v>7.6892253673022909E-2</v>
      </c>
      <c r="K19" s="33">
        <f t="shared" si="10"/>
        <v>3.8451156253116181E-2</v>
      </c>
      <c r="L19" s="33">
        <f t="shared" si="10"/>
        <v>6.2874417105070537E-2</v>
      </c>
      <c r="M19" s="33">
        <f t="shared" si="10"/>
        <v>7.6824504449434131E-2</v>
      </c>
      <c r="N19" s="33">
        <f t="shared" si="10"/>
        <v>3.8333257725629538E-2</v>
      </c>
      <c r="T19" s="29" t="s">
        <v>68</v>
      </c>
      <c r="U19" s="8">
        <f>U18/U16</f>
        <v>0</v>
      </c>
    </row>
    <row r="20" spans="1:21" x14ac:dyDescent="0.25">
      <c r="B20" s="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21" x14ac:dyDescent="0.25">
      <c r="A21" s="1" t="s">
        <v>28</v>
      </c>
      <c r="B21" s="17" t="s">
        <v>29</v>
      </c>
    </row>
  </sheetData>
  <pageMargins left="0.7" right="0.7" top="0.75" bottom="0.75" header="0.3" footer="0.3"/>
  <pageSetup scale="57" fitToHeight="0" orientation="landscape" r:id="rId1"/>
  <ignoredErrors>
    <ignoredError sqref="B10" formulaRange="1"/>
    <ignoredError sqref="B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Port Wt</vt:lpstr>
      <vt:lpstr>Mthly</vt:lpstr>
      <vt:lpstr>Qtrly</vt:lpstr>
      <vt:lpstr>Yrly</vt:lpstr>
      <vt:lpstr>2015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Company>Global Imaging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Crosson</dc:creator>
  <cp:lastModifiedBy>Dan</cp:lastModifiedBy>
  <cp:lastPrinted>2015-01-30T19:37:44Z</cp:lastPrinted>
  <dcterms:created xsi:type="dcterms:W3CDTF">2013-07-07T21:34:05Z</dcterms:created>
  <dcterms:modified xsi:type="dcterms:W3CDTF">2017-06-29T00:33:10Z</dcterms:modified>
</cp:coreProperties>
</file>